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Top Wicket Takers" sheetId="1" r:id="rId1"/>
    <sheet name="Best bowling in an Inns" sheetId="2" r:id="rId2"/>
    <sheet name="Most exp bowling in an Inn" sheetId="3" r:id="rId3"/>
    <sheet name="Top Bowling Aves" sheetId="4" r:id="rId4"/>
    <sheet name="Most Wkts in a Season" sheetId="5" r:id="rId5"/>
    <sheet name="Top Econ Rates" sheetId="6" r:id="rId6"/>
    <sheet name="Top Strike Rates" sheetId="7" r:id="rId7"/>
    <sheet name="Most 5 Wkts Inns" sheetId="8" r:id="rId8"/>
    <sheet name="All Rounders" sheetId="9" r:id="rId9"/>
  </sheets>
  <definedNames/>
  <calcPr fullCalcOnLoad="1"/>
</workbook>
</file>

<file path=xl/sharedStrings.xml><?xml version="1.0" encoding="utf-8"?>
<sst xmlns="http://schemas.openxmlformats.org/spreadsheetml/2006/main" count="772" uniqueCount="155">
  <si>
    <t>TOP WICKET TAKERS</t>
  </si>
  <si>
    <t>#</t>
  </si>
  <si>
    <t>Name</t>
  </si>
  <si>
    <t>Mts</t>
  </si>
  <si>
    <t>Overs</t>
  </si>
  <si>
    <t>Maids</t>
  </si>
  <si>
    <t>Runs</t>
  </si>
  <si>
    <t>Wd</t>
  </si>
  <si>
    <t>NB</t>
  </si>
  <si>
    <t>5I</t>
  </si>
  <si>
    <t>10M</t>
  </si>
  <si>
    <t>BBowl</t>
  </si>
  <si>
    <t>Econ</t>
  </si>
  <si>
    <t>Avg</t>
  </si>
  <si>
    <t>Wkts</t>
  </si>
  <si>
    <t>Jason Irish</t>
  </si>
  <si>
    <t>BEST BOWLING IN AN INNINGS</t>
  </si>
  <si>
    <t>All Matches; All Grades; Box Hill Church of Christ/Egar Park Cricket Club</t>
  </si>
  <si>
    <t>Team</t>
  </si>
  <si>
    <t>Date</t>
  </si>
  <si>
    <t>Opposition</t>
  </si>
  <si>
    <t>Ground</t>
  </si>
  <si>
    <t>Figures</t>
  </si>
  <si>
    <t>Wheelers Hill</t>
  </si>
  <si>
    <t>Eley Park</t>
  </si>
  <si>
    <t>Vermont</t>
  </si>
  <si>
    <t>Vermont South</t>
  </si>
  <si>
    <t>BHCCCC 3RD XI</t>
  </si>
  <si>
    <t>Blackburn</t>
  </si>
  <si>
    <t>Bulleen Templestowe</t>
  </si>
  <si>
    <t>Surrey Park</t>
  </si>
  <si>
    <t>Yarraleen</t>
  </si>
  <si>
    <t>Glen Waverley Hawks</t>
  </si>
  <si>
    <t>MOST EXPENSIVE BOWLING IN AN INNINGS</t>
  </si>
  <si>
    <t>All Matches; All Grades; Box Hill Church of Christ/Elgar Park Cricket Club</t>
  </si>
  <si>
    <t>East Box Hill</t>
  </si>
  <si>
    <t>Dayle Olson</t>
  </si>
  <si>
    <t>Ballyshannassy Park</t>
  </si>
  <si>
    <t>Matt Cohen</t>
  </si>
  <si>
    <t>Blackburn South</t>
  </si>
  <si>
    <t>Anthony Blake</t>
  </si>
  <si>
    <t>St Davids</t>
  </si>
  <si>
    <t>Heatherdale</t>
  </si>
  <si>
    <t>Heatherdale Reserve</t>
  </si>
  <si>
    <t>Elgar Park North East</t>
  </si>
  <si>
    <t>MOST WICKETS IN A SEASON</t>
  </si>
  <si>
    <t>Season</t>
  </si>
  <si>
    <t>Wkt's</t>
  </si>
  <si>
    <t>S/Rate</t>
  </si>
  <si>
    <t>All Matches; All Grades;</t>
  </si>
  <si>
    <t>Box Hill Church of Christ/Elgar Park Cricket Club</t>
  </si>
  <si>
    <t>MOST 5 WKTS IN AN INNINGS</t>
  </si>
  <si>
    <t>5WI</t>
  </si>
  <si>
    <t>ALL ROUNDERS:</t>
  </si>
  <si>
    <t>Geoff Pryor</t>
  </si>
  <si>
    <t>Tim Alway</t>
  </si>
  <si>
    <t>Blackburn North</t>
  </si>
  <si>
    <t>Terrara Park</t>
  </si>
  <si>
    <t>Koonung Heights</t>
  </si>
  <si>
    <t>Park Orchards</t>
  </si>
  <si>
    <t>Burwood District</t>
  </si>
  <si>
    <t>Greg Dean</t>
  </si>
  <si>
    <t>Tri Thoi</t>
  </si>
  <si>
    <t>Peter Armstrong</t>
  </si>
  <si>
    <t>Brad Olson</t>
  </si>
  <si>
    <t>Matt Price</t>
  </si>
  <si>
    <t>Dan Penny</t>
  </si>
  <si>
    <t>Craig Evans</t>
  </si>
  <si>
    <t>George Cavallo</t>
  </si>
  <si>
    <t>Peter Currie</t>
  </si>
  <si>
    <t>Yen Ang Khaw</t>
  </si>
  <si>
    <t>Cameron Liston</t>
  </si>
  <si>
    <t>Jason Furner</t>
  </si>
  <si>
    <t>Mick Penny</t>
  </si>
  <si>
    <t>Lawrence Salcedo</t>
  </si>
  <si>
    <t>Justin Howarth</t>
  </si>
  <si>
    <t>Elvis Manceski</t>
  </si>
  <si>
    <t>Sahil Muthu</t>
  </si>
  <si>
    <t>Tom Cochwill</t>
  </si>
  <si>
    <t>Sheehan Tan</t>
  </si>
  <si>
    <t>Matt Bray</t>
  </si>
  <si>
    <t>Paul Comer</t>
  </si>
  <si>
    <t>Mark Prestopino</t>
  </si>
  <si>
    <t>Danny Lay</t>
  </si>
  <si>
    <t>David Martini</t>
  </si>
  <si>
    <t>John Do</t>
  </si>
  <si>
    <t>Michael Nguyen</t>
  </si>
  <si>
    <t>Simon Evans</t>
  </si>
  <si>
    <t>Alex Olson</t>
  </si>
  <si>
    <t>Tony Manno</t>
  </si>
  <si>
    <t>Matt Halbert</t>
  </si>
  <si>
    <t>Scott Carter</t>
  </si>
  <si>
    <t>Andrew Do</t>
  </si>
  <si>
    <t>Loc Tran</t>
  </si>
  <si>
    <t>Peter Phan</t>
  </si>
  <si>
    <t>All Matches; All Grades; Box Hill Church of Christ/Elgar Park Cricket Club; 1 Day Competition</t>
  </si>
  <si>
    <t>1 Day Competition</t>
  </si>
  <si>
    <t>Elgar Pk 3RD XI</t>
  </si>
  <si>
    <t>Elgar Pk 2ND XI</t>
  </si>
  <si>
    <t>Kerrimuir United</t>
  </si>
  <si>
    <t>Rieschiecks Reserve</t>
  </si>
  <si>
    <t>Waverley</t>
  </si>
  <si>
    <t>Koonung Reserve</t>
  </si>
  <si>
    <t>Templestowe Reserve</t>
  </si>
  <si>
    <t>Morton Park No 2</t>
  </si>
  <si>
    <t>Freeway Reserve</t>
  </si>
  <si>
    <t>Lyndon Reserve</t>
  </si>
  <si>
    <t>Deakin</t>
  </si>
  <si>
    <t>Bennettswood Reserve</t>
  </si>
  <si>
    <t>Mirrabooka West Oval</t>
  </si>
  <si>
    <t>Stephen Devenish</t>
  </si>
  <si>
    <t>Melbourne Super Kings</t>
  </si>
  <si>
    <t>Robert Dean</t>
  </si>
  <si>
    <t>Richard Muldridge</t>
  </si>
  <si>
    <t>TOP BOWLING AVERAGES:MIN 15 WKTS 50 OV'S</t>
  </si>
  <si>
    <t>All Matches; All Grades; Box Hill Church of Christ/Elgar Park Cricket Club 1 Day Competition</t>
  </si>
  <si>
    <t>2005/06</t>
  </si>
  <si>
    <t>2006/07</t>
  </si>
  <si>
    <t>2008/09</t>
  </si>
  <si>
    <t>2007/08</t>
  </si>
  <si>
    <t>TOP ECONOMY RATES: MIN 15 WKTS 50 OV'S</t>
  </si>
  <si>
    <t>TOP STRIKE RATES: MIN 15 WKTS 50 OV'S</t>
  </si>
  <si>
    <t>min 200 runs 10 wkts</t>
  </si>
  <si>
    <t>Roop Bommala</t>
  </si>
  <si>
    <t>Suman Mandava</t>
  </si>
  <si>
    <t>Andrew Magnisalis</t>
  </si>
  <si>
    <t>Pritesh Sheth</t>
  </si>
  <si>
    <t>Lemuel Suraj</t>
  </si>
  <si>
    <t>Bulleen Park No.2</t>
  </si>
  <si>
    <t>Elgar Park South East</t>
  </si>
  <si>
    <t>Mulgrave Country Club</t>
  </si>
  <si>
    <t>Wheelers Hill Secondary College</t>
  </si>
  <si>
    <t>Kingswood College No.1</t>
  </si>
  <si>
    <t>Trinity Grammar No.4</t>
  </si>
  <si>
    <t>Vermont Secondary College</t>
  </si>
  <si>
    <t>Kingswood College No.2</t>
  </si>
  <si>
    <t>Blackburn High School</t>
  </si>
  <si>
    <t>Balwyn North High School</t>
  </si>
  <si>
    <t>Highvale Secondary College</t>
  </si>
  <si>
    <t>2009/10</t>
  </si>
  <si>
    <t>Kaine Axten</t>
  </si>
  <si>
    <t>Bhumit Patel</t>
  </si>
  <si>
    <t>Serpells Primary School</t>
  </si>
  <si>
    <t>Warner Reserve</t>
  </si>
  <si>
    <t>Andrew W. Henley</t>
  </si>
  <si>
    <t>Sri Malavathi</t>
  </si>
  <si>
    <t>Pratik Kambli</t>
  </si>
  <si>
    <t>Ryan Campbell</t>
  </si>
  <si>
    <t>Lindsay Hone</t>
  </si>
  <si>
    <t>8-October-2005 to 19-March-2011</t>
  </si>
  <si>
    <t>Mitcham</t>
  </si>
  <si>
    <t>Lum Reserve West</t>
  </si>
  <si>
    <t>Lum Reserve East</t>
  </si>
  <si>
    <t>Kingswood College No2</t>
  </si>
  <si>
    <t>2010/11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</si>
</sst>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mmm\-yyyy"/>
    <numFmt numFmtId="167" formatCode="#,##0.00_ ;\-#,##0.00\ "/>
  </numFmts>
  <fonts count="4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Verdana"/>
      <family val="2"/>
    </font>
    <font>
      <sz val="13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7109375" style="1" customWidth="1"/>
    <col min="2" max="2" width="16.7109375" style="0" customWidth="1"/>
    <col min="3" max="11" width="8.7109375" style="1" customWidth="1"/>
    <col min="12" max="12" width="8.7109375" style="2" customWidth="1"/>
    <col min="13" max="13" width="8.7109375" style="1" customWidth="1"/>
  </cols>
  <sheetData>
    <row r="2" spans="1:13" ht="2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18">
      <c r="A4" s="6" t="s">
        <v>95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3" ht="15">
      <c r="A6" s="7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8" spans="1:13" ht="12.75">
      <c r="A8" s="1" t="s">
        <v>1</v>
      </c>
      <c r="B8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11</v>
      </c>
      <c r="K8" s="1" t="s">
        <v>12</v>
      </c>
      <c r="L8" s="2" t="s">
        <v>13</v>
      </c>
      <c r="M8" s="1" t="s">
        <v>14</v>
      </c>
    </row>
    <row r="9" spans="1:13" ht="12.75">
      <c r="A9" s="1">
        <v>1</v>
      </c>
      <c r="B9" t="s">
        <v>62</v>
      </c>
      <c r="C9" s="1">
        <v>47</v>
      </c>
      <c r="D9" s="1">
        <v>333</v>
      </c>
      <c r="E9" s="1">
        <v>55</v>
      </c>
      <c r="F9" s="1">
        <v>1287</v>
      </c>
      <c r="G9" s="1">
        <v>48</v>
      </c>
      <c r="H9" s="1">
        <v>23</v>
      </c>
      <c r="I9" s="1">
        <v>2</v>
      </c>
      <c r="J9" s="1" t="str">
        <f>" 5-5"</f>
        <v> 5-5</v>
      </c>
      <c r="K9" s="2">
        <v>3.86</v>
      </c>
      <c r="L9" s="2">
        <v>17.63</v>
      </c>
      <c r="M9" s="1">
        <v>73</v>
      </c>
    </row>
    <row r="10" spans="1:13" ht="12.75">
      <c r="A10" s="1">
        <v>2</v>
      </c>
      <c r="B10" t="s">
        <v>63</v>
      </c>
      <c r="C10" s="1">
        <v>50</v>
      </c>
      <c r="D10" s="1">
        <v>135.4</v>
      </c>
      <c r="E10" s="1">
        <v>3</v>
      </c>
      <c r="F10" s="1">
        <v>766</v>
      </c>
      <c r="G10" s="1">
        <v>45</v>
      </c>
      <c r="H10" s="1">
        <v>29</v>
      </c>
      <c r="I10" s="1">
        <v>1</v>
      </c>
      <c r="J10" s="1" t="str">
        <f>" 5-37"</f>
        <v> 5-37</v>
      </c>
      <c r="K10" s="2">
        <v>5.65</v>
      </c>
      <c r="L10" s="2">
        <v>17.02</v>
      </c>
      <c r="M10" s="1">
        <v>45</v>
      </c>
    </row>
    <row r="11" spans="1:13" ht="12.75">
      <c r="A11" s="1">
        <v>3</v>
      </c>
      <c r="B11" t="s">
        <v>65</v>
      </c>
      <c r="C11" s="1">
        <v>47</v>
      </c>
      <c r="D11" s="1">
        <v>216</v>
      </c>
      <c r="E11" s="1">
        <v>17</v>
      </c>
      <c r="F11" s="1">
        <v>1085</v>
      </c>
      <c r="G11" s="1">
        <v>48</v>
      </c>
      <c r="H11" s="1">
        <v>25</v>
      </c>
      <c r="I11" s="1" t="str">
        <f>"-"</f>
        <v>-</v>
      </c>
      <c r="J11" s="1" t="str">
        <f>" 4-7"</f>
        <v> 4-7</v>
      </c>
      <c r="K11" s="2">
        <v>5.02</v>
      </c>
      <c r="L11" s="2">
        <v>25.83</v>
      </c>
      <c r="M11" s="1">
        <v>42</v>
      </c>
    </row>
    <row r="12" spans="1:13" ht="12.75">
      <c r="A12" s="1">
        <v>4</v>
      </c>
      <c r="B12" t="s">
        <v>36</v>
      </c>
      <c r="C12" s="1">
        <v>30</v>
      </c>
      <c r="D12" s="1">
        <v>179.4</v>
      </c>
      <c r="E12" s="1">
        <v>23</v>
      </c>
      <c r="F12" s="1">
        <v>855</v>
      </c>
      <c r="G12" s="1">
        <v>50</v>
      </c>
      <c r="H12" s="1">
        <v>23</v>
      </c>
      <c r="I12" s="1" t="str">
        <f>"-"</f>
        <v>-</v>
      </c>
      <c r="J12" s="1" t="str">
        <f>" 3-23"</f>
        <v> 3-23</v>
      </c>
      <c r="K12" s="2">
        <v>4.76</v>
      </c>
      <c r="L12" s="2">
        <v>21.92</v>
      </c>
      <c r="M12" s="1">
        <v>39</v>
      </c>
    </row>
    <row r="13" spans="1:13" ht="12.75">
      <c r="A13" s="1">
        <v>5</v>
      </c>
      <c r="B13" t="s">
        <v>144</v>
      </c>
      <c r="C13" s="1">
        <v>27</v>
      </c>
      <c r="D13" s="1">
        <v>155.3</v>
      </c>
      <c r="E13" s="1">
        <v>18</v>
      </c>
      <c r="F13" s="1">
        <v>705</v>
      </c>
      <c r="G13" s="1">
        <v>26</v>
      </c>
      <c r="H13" s="1">
        <v>10</v>
      </c>
      <c r="I13" s="1">
        <v>1</v>
      </c>
      <c r="J13" s="1" t="str">
        <f>" 5-10"</f>
        <v> 5-10</v>
      </c>
      <c r="K13" s="2">
        <v>4.53</v>
      </c>
      <c r="L13" s="2">
        <v>18.55</v>
      </c>
      <c r="M13" s="1">
        <v>38</v>
      </c>
    </row>
    <row r="14" spans="1:13" ht="12.75">
      <c r="A14" s="1">
        <v>6</v>
      </c>
      <c r="B14" t="s">
        <v>68</v>
      </c>
      <c r="C14" s="1">
        <v>59</v>
      </c>
      <c r="D14" s="1">
        <v>200.1</v>
      </c>
      <c r="E14" s="1">
        <v>19</v>
      </c>
      <c r="F14" s="1">
        <v>902</v>
      </c>
      <c r="G14" s="1">
        <v>49</v>
      </c>
      <c r="H14" s="1">
        <v>10</v>
      </c>
      <c r="I14" s="1" t="str">
        <f aca="true" t="shared" si="0" ref="I14:I34">"-"</f>
        <v>-</v>
      </c>
      <c r="J14" s="1" t="str">
        <f>" 3-14"</f>
        <v> 3-14</v>
      </c>
      <c r="K14" s="2">
        <v>4.51</v>
      </c>
      <c r="L14" s="2">
        <v>29.1</v>
      </c>
      <c r="M14" s="1">
        <v>31</v>
      </c>
    </row>
    <row r="15" spans="1:13" ht="12.75">
      <c r="A15" s="1">
        <v>7</v>
      </c>
      <c r="B15" t="s">
        <v>70</v>
      </c>
      <c r="C15" s="1">
        <v>26</v>
      </c>
      <c r="D15" s="1">
        <v>103.3</v>
      </c>
      <c r="E15" s="1">
        <v>2</v>
      </c>
      <c r="F15" s="1">
        <v>570</v>
      </c>
      <c r="G15" s="1">
        <v>23</v>
      </c>
      <c r="H15" s="1">
        <v>16</v>
      </c>
      <c r="I15" s="1" t="str">
        <f t="shared" si="0"/>
        <v>-</v>
      </c>
      <c r="J15" s="1" t="str">
        <f>" 4-25"</f>
        <v> 4-25</v>
      </c>
      <c r="K15" s="2">
        <v>5.51</v>
      </c>
      <c r="L15" s="2">
        <v>20.36</v>
      </c>
      <c r="M15" s="1">
        <v>28</v>
      </c>
    </row>
    <row r="16" spans="1:13" ht="12.75">
      <c r="A16" s="1">
        <v>8</v>
      </c>
      <c r="B16" t="s">
        <v>64</v>
      </c>
      <c r="C16" s="1">
        <v>37</v>
      </c>
      <c r="D16" s="1">
        <v>101.2</v>
      </c>
      <c r="E16" s="1">
        <v>6</v>
      </c>
      <c r="F16" s="1">
        <v>535</v>
      </c>
      <c r="G16" s="1">
        <v>26</v>
      </c>
      <c r="H16" s="1">
        <v>7</v>
      </c>
      <c r="I16" s="1" t="str">
        <f t="shared" si="0"/>
        <v>-</v>
      </c>
      <c r="J16" s="1" t="str">
        <f>" 2-0"</f>
        <v> 2-0</v>
      </c>
      <c r="K16" s="2">
        <v>5.28</v>
      </c>
      <c r="L16" s="2">
        <v>21.4</v>
      </c>
      <c r="M16" s="1">
        <v>25</v>
      </c>
    </row>
    <row r="17" spans="1:13" ht="12.75">
      <c r="A17" s="1">
        <v>9</v>
      </c>
      <c r="B17" t="s">
        <v>123</v>
      </c>
      <c r="C17" s="1">
        <v>19</v>
      </c>
      <c r="D17" s="1">
        <v>94</v>
      </c>
      <c r="E17" s="1">
        <v>9</v>
      </c>
      <c r="F17" s="1">
        <v>468</v>
      </c>
      <c r="G17" s="1">
        <v>60</v>
      </c>
      <c r="H17" s="1">
        <v>36</v>
      </c>
      <c r="I17" s="1" t="str">
        <f t="shared" si="0"/>
        <v>-</v>
      </c>
      <c r="J17" s="1" t="str">
        <f>" 4-31"</f>
        <v> 4-31</v>
      </c>
      <c r="K17" s="2">
        <v>4.98</v>
      </c>
      <c r="L17" s="2">
        <v>23.4</v>
      </c>
      <c r="M17" s="1">
        <v>20</v>
      </c>
    </row>
    <row r="18" spans="1:13" ht="12.75">
      <c r="A18" s="1">
        <v>10</v>
      </c>
      <c r="B18" t="s">
        <v>140</v>
      </c>
      <c r="C18" s="1">
        <v>24</v>
      </c>
      <c r="D18" s="1">
        <v>124</v>
      </c>
      <c r="E18" s="1">
        <v>9</v>
      </c>
      <c r="F18" s="1">
        <v>610</v>
      </c>
      <c r="G18" s="1">
        <v>86</v>
      </c>
      <c r="H18" s="1">
        <v>25</v>
      </c>
      <c r="I18" s="1" t="str">
        <f t="shared" si="0"/>
        <v>-</v>
      </c>
      <c r="J18" s="1" t="str">
        <f>" 3-34"</f>
        <v> 3-34</v>
      </c>
      <c r="K18" s="2">
        <v>4.92</v>
      </c>
      <c r="L18" s="2">
        <v>33.89</v>
      </c>
      <c r="M18" s="1">
        <v>18</v>
      </c>
    </row>
    <row r="19" spans="1:13" ht="12.75">
      <c r="A19" s="1">
        <v>11</v>
      </c>
      <c r="B19" t="s">
        <v>40</v>
      </c>
      <c r="C19" s="1">
        <v>21</v>
      </c>
      <c r="D19" s="1">
        <v>68</v>
      </c>
      <c r="E19" s="1">
        <v>5</v>
      </c>
      <c r="F19" s="1">
        <v>330</v>
      </c>
      <c r="G19" s="1">
        <v>5</v>
      </c>
      <c r="H19" s="1">
        <v>4</v>
      </c>
      <c r="I19" s="1" t="str">
        <f t="shared" si="0"/>
        <v>-</v>
      </c>
      <c r="J19" s="1" t="str">
        <f>" 3-35"</f>
        <v> 3-35</v>
      </c>
      <c r="K19" s="2">
        <v>4.85</v>
      </c>
      <c r="L19" s="2">
        <v>19.41</v>
      </c>
      <c r="M19" s="1">
        <v>17</v>
      </c>
    </row>
    <row r="20" spans="1:13" ht="12.75">
      <c r="A20" s="1">
        <v>12</v>
      </c>
      <c r="B20" t="s">
        <v>72</v>
      </c>
      <c r="C20" s="1">
        <v>25</v>
      </c>
      <c r="D20" s="1">
        <v>58.3</v>
      </c>
      <c r="E20" s="1">
        <v>6</v>
      </c>
      <c r="F20" s="1">
        <v>269</v>
      </c>
      <c r="G20" s="1">
        <v>11</v>
      </c>
      <c r="H20" s="1">
        <v>5</v>
      </c>
      <c r="I20" s="1" t="str">
        <f t="shared" si="0"/>
        <v>-</v>
      </c>
      <c r="J20" s="1" t="str">
        <f>" 3-3"</f>
        <v> 3-3</v>
      </c>
      <c r="K20" s="2">
        <v>4.6</v>
      </c>
      <c r="L20" s="2">
        <v>17.93</v>
      </c>
      <c r="M20" s="1">
        <v>15</v>
      </c>
    </row>
    <row r="21" spans="1:13" ht="12.75">
      <c r="A21" s="1">
        <v>13</v>
      </c>
      <c r="B21" t="s">
        <v>66</v>
      </c>
      <c r="C21" s="1">
        <v>15</v>
      </c>
      <c r="D21" s="1">
        <v>78.2</v>
      </c>
      <c r="E21" s="1">
        <v>13</v>
      </c>
      <c r="F21" s="1">
        <v>302</v>
      </c>
      <c r="G21" s="1">
        <v>15</v>
      </c>
      <c r="H21" s="1">
        <v>7</v>
      </c>
      <c r="I21" s="1" t="str">
        <f t="shared" si="0"/>
        <v>-</v>
      </c>
      <c r="J21" s="1" t="str">
        <f>" 4-6"</f>
        <v> 4-6</v>
      </c>
      <c r="K21" s="2">
        <v>3.86</v>
      </c>
      <c r="L21" s="2">
        <v>20.13</v>
      </c>
      <c r="M21" s="1">
        <v>15</v>
      </c>
    </row>
    <row r="22" spans="1:13" ht="12.75">
      <c r="A22" s="1">
        <v>14</v>
      </c>
      <c r="B22" t="s">
        <v>67</v>
      </c>
      <c r="C22" s="1">
        <v>13</v>
      </c>
      <c r="D22" s="1">
        <v>72</v>
      </c>
      <c r="E22" s="1">
        <v>4</v>
      </c>
      <c r="F22" s="1">
        <v>389</v>
      </c>
      <c r="G22" s="1">
        <v>30</v>
      </c>
      <c r="H22" s="1">
        <v>3</v>
      </c>
      <c r="I22" s="1" t="str">
        <f t="shared" si="0"/>
        <v>-</v>
      </c>
      <c r="J22" s="1" t="str">
        <f>" 3-21"</f>
        <v> 3-21</v>
      </c>
      <c r="K22" s="2">
        <v>5.4</v>
      </c>
      <c r="L22" s="2">
        <v>27.79</v>
      </c>
      <c r="M22" s="1">
        <v>14</v>
      </c>
    </row>
    <row r="23" spans="1:13" ht="12.75">
      <c r="A23" s="1">
        <v>15</v>
      </c>
      <c r="B23" t="s">
        <v>69</v>
      </c>
      <c r="C23" s="1">
        <v>14</v>
      </c>
      <c r="D23" s="1">
        <v>68</v>
      </c>
      <c r="E23" s="1">
        <v>4</v>
      </c>
      <c r="F23" s="1">
        <v>329</v>
      </c>
      <c r="G23" s="1">
        <v>25</v>
      </c>
      <c r="H23" s="1">
        <v>31</v>
      </c>
      <c r="I23" s="1" t="str">
        <f t="shared" si="0"/>
        <v>-</v>
      </c>
      <c r="J23" s="1" t="str">
        <f>" 3-17"</f>
        <v> 3-17</v>
      </c>
      <c r="K23" s="2">
        <v>4.84</v>
      </c>
      <c r="L23" s="2">
        <v>25.31</v>
      </c>
      <c r="M23" s="1">
        <v>13</v>
      </c>
    </row>
    <row r="24" spans="1:13" ht="12.75">
      <c r="A24" s="1">
        <v>16</v>
      </c>
      <c r="B24" t="s">
        <v>15</v>
      </c>
      <c r="C24" s="1">
        <v>8</v>
      </c>
      <c r="D24" s="1">
        <v>45</v>
      </c>
      <c r="E24" s="1">
        <v>6</v>
      </c>
      <c r="F24" s="1">
        <v>206</v>
      </c>
      <c r="G24" s="1">
        <v>4</v>
      </c>
      <c r="H24" s="1">
        <v>7</v>
      </c>
      <c r="I24" s="1" t="str">
        <f t="shared" si="0"/>
        <v>-</v>
      </c>
      <c r="J24" s="1" t="str">
        <f>" 4-13"</f>
        <v> 4-13</v>
      </c>
      <c r="K24" s="2">
        <v>4.58</v>
      </c>
      <c r="L24" s="2">
        <v>17.17</v>
      </c>
      <c r="M24" s="1">
        <v>12</v>
      </c>
    </row>
    <row r="25" spans="1:13" ht="12.75">
      <c r="A25" s="1">
        <v>17</v>
      </c>
      <c r="B25" t="s">
        <v>71</v>
      </c>
      <c r="C25" s="1">
        <v>16</v>
      </c>
      <c r="D25" s="1">
        <v>33.3</v>
      </c>
      <c r="E25" s="1">
        <v>1</v>
      </c>
      <c r="F25" s="1">
        <v>218</v>
      </c>
      <c r="G25" s="1">
        <v>16</v>
      </c>
      <c r="H25" s="1">
        <v>7</v>
      </c>
      <c r="I25" s="1" t="str">
        <f t="shared" si="0"/>
        <v>-</v>
      </c>
      <c r="J25" s="1" t="str">
        <f>" 3-32"</f>
        <v> 3-32</v>
      </c>
      <c r="K25" s="2">
        <v>6.51</v>
      </c>
      <c r="L25" s="2">
        <v>18.17</v>
      </c>
      <c r="M25" s="1">
        <v>12</v>
      </c>
    </row>
    <row r="26" spans="1:13" ht="12.75">
      <c r="A26" s="1">
        <v>18</v>
      </c>
      <c r="B26" t="s">
        <v>55</v>
      </c>
      <c r="C26" s="1">
        <v>11</v>
      </c>
      <c r="D26" s="1">
        <v>36.2</v>
      </c>
      <c r="E26" s="1">
        <v>4</v>
      </c>
      <c r="F26" s="1">
        <v>158</v>
      </c>
      <c r="G26" s="1">
        <v>14</v>
      </c>
      <c r="H26" s="1">
        <v>2</v>
      </c>
      <c r="I26" s="1" t="str">
        <f t="shared" si="0"/>
        <v>-</v>
      </c>
      <c r="J26" s="1" t="str">
        <f>" 4-17"</f>
        <v> 4-17</v>
      </c>
      <c r="K26" s="2">
        <v>4.35</v>
      </c>
      <c r="L26" s="2">
        <v>15.8</v>
      </c>
      <c r="M26" s="1">
        <v>10</v>
      </c>
    </row>
    <row r="27" spans="1:13" ht="12.75">
      <c r="A27" s="1">
        <v>19</v>
      </c>
      <c r="B27" t="s">
        <v>127</v>
      </c>
      <c r="C27" s="1">
        <v>6</v>
      </c>
      <c r="D27" s="1">
        <v>31.3</v>
      </c>
      <c r="E27" s="1">
        <v>7</v>
      </c>
      <c r="F27" s="1">
        <v>99</v>
      </c>
      <c r="G27" s="1">
        <v>9</v>
      </c>
      <c r="H27" s="1">
        <v>1</v>
      </c>
      <c r="I27" s="1" t="str">
        <f t="shared" si="0"/>
        <v>-</v>
      </c>
      <c r="J27" s="1" t="str">
        <f>" 4-25"</f>
        <v> 4-25</v>
      </c>
      <c r="K27" s="2">
        <v>3.14</v>
      </c>
      <c r="L27" s="2">
        <v>9.9</v>
      </c>
      <c r="M27" s="1">
        <v>10</v>
      </c>
    </row>
    <row r="28" spans="1:13" ht="12.75">
      <c r="A28" s="1">
        <v>20</v>
      </c>
      <c r="B28" t="s">
        <v>73</v>
      </c>
      <c r="C28" s="1">
        <v>16</v>
      </c>
      <c r="D28" s="1">
        <v>62</v>
      </c>
      <c r="E28" s="1">
        <v>5</v>
      </c>
      <c r="F28" s="1">
        <v>245</v>
      </c>
      <c r="G28" s="1">
        <v>19</v>
      </c>
      <c r="H28" s="1">
        <v>10</v>
      </c>
      <c r="I28" s="1" t="str">
        <f t="shared" si="0"/>
        <v>-</v>
      </c>
      <c r="J28" s="1" t="str">
        <f>" 2-9"</f>
        <v> 2-9</v>
      </c>
      <c r="K28" s="2">
        <v>3.95</v>
      </c>
      <c r="L28" s="2">
        <v>24.5</v>
      </c>
      <c r="M28" s="1">
        <v>10</v>
      </c>
    </row>
    <row r="29" spans="1:13" ht="12.75">
      <c r="A29" s="1">
        <v>21</v>
      </c>
      <c r="B29" t="s">
        <v>74</v>
      </c>
      <c r="C29" s="1">
        <v>5</v>
      </c>
      <c r="D29" s="1">
        <v>35</v>
      </c>
      <c r="E29" s="1">
        <v>3</v>
      </c>
      <c r="F29" s="1">
        <v>145</v>
      </c>
      <c r="G29" s="1">
        <v>10</v>
      </c>
      <c r="H29" s="1">
        <v>2</v>
      </c>
      <c r="I29" s="1" t="str">
        <f t="shared" si="0"/>
        <v>-</v>
      </c>
      <c r="J29" s="1" t="str">
        <f>" 4-16"</f>
        <v> 4-16</v>
      </c>
      <c r="K29" s="2">
        <v>4.14</v>
      </c>
      <c r="L29" s="2">
        <v>16.11</v>
      </c>
      <c r="M29" s="1">
        <v>9</v>
      </c>
    </row>
    <row r="30" spans="1:13" ht="12.75">
      <c r="A30" s="1">
        <v>22</v>
      </c>
      <c r="B30" t="s">
        <v>75</v>
      </c>
      <c r="C30" s="1">
        <v>9</v>
      </c>
      <c r="D30" s="1">
        <v>38.5</v>
      </c>
      <c r="E30" s="1">
        <v>3</v>
      </c>
      <c r="F30" s="1">
        <v>209</v>
      </c>
      <c r="G30" s="1">
        <v>15</v>
      </c>
      <c r="H30" s="1">
        <v>10</v>
      </c>
      <c r="I30" s="1" t="str">
        <f t="shared" si="0"/>
        <v>-</v>
      </c>
      <c r="J30" s="1" t="str">
        <f>" 4-27"</f>
        <v> 4-27</v>
      </c>
      <c r="K30" s="2">
        <v>5.38</v>
      </c>
      <c r="L30" s="2">
        <v>23.22</v>
      </c>
      <c r="M30" s="1">
        <v>9</v>
      </c>
    </row>
    <row r="31" spans="1:13" ht="12.75">
      <c r="A31" s="1">
        <v>23</v>
      </c>
      <c r="B31" t="s">
        <v>145</v>
      </c>
      <c r="C31" s="1">
        <v>9</v>
      </c>
      <c r="D31" s="1">
        <v>58</v>
      </c>
      <c r="E31" s="1">
        <v>9</v>
      </c>
      <c r="F31" s="1">
        <v>189</v>
      </c>
      <c r="G31" s="1">
        <v>12</v>
      </c>
      <c r="H31" s="1">
        <v>11</v>
      </c>
      <c r="I31" s="1" t="str">
        <f t="shared" si="0"/>
        <v>-</v>
      </c>
      <c r="J31" s="1" t="str">
        <f>" 3-26"</f>
        <v> 3-26</v>
      </c>
      <c r="K31" s="2">
        <v>3.26</v>
      </c>
      <c r="L31" s="2">
        <v>23.62</v>
      </c>
      <c r="M31" s="1">
        <v>8</v>
      </c>
    </row>
    <row r="32" spans="1:13" ht="12.75">
      <c r="A32" s="1">
        <v>24</v>
      </c>
      <c r="B32" t="s">
        <v>76</v>
      </c>
      <c r="C32" s="1">
        <v>10</v>
      </c>
      <c r="D32" s="1">
        <v>43</v>
      </c>
      <c r="E32" s="1">
        <v>2</v>
      </c>
      <c r="F32" s="1">
        <v>228</v>
      </c>
      <c r="G32" s="1">
        <v>12</v>
      </c>
      <c r="H32" s="1">
        <v>5</v>
      </c>
      <c r="I32" s="1" t="str">
        <f t="shared" si="0"/>
        <v>-</v>
      </c>
      <c r="J32" s="1" t="str">
        <f>" 3-34"</f>
        <v> 3-34</v>
      </c>
      <c r="K32" s="2">
        <v>5.3</v>
      </c>
      <c r="L32" s="2">
        <v>28.5</v>
      </c>
      <c r="M32" s="1">
        <v>8</v>
      </c>
    </row>
    <row r="33" spans="1:13" ht="12.75">
      <c r="A33" s="1">
        <v>25</v>
      </c>
      <c r="B33" t="s">
        <v>77</v>
      </c>
      <c r="C33" s="1">
        <v>11</v>
      </c>
      <c r="D33" s="1">
        <v>64.2</v>
      </c>
      <c r="E33" s="1">
        <v>6</v>
      </c>
      <c r="F33" s="1">
        <v>299</v>
      </c>
      <c r="G33" s="1">
        <v>60</v>
      </c>
      <c r="H33" s="1">
        <v>10</v>
      </c>
      <c r="I33" s="1" t="str">
        <f t="shared" si="0"/>
        <v>-</v>
      </c>
      <c r="J33" s="1" t="str">
        <f>" 2-25"</f>
        <v> 2-25</v>
      </c>
      <c r="K33" s="2">
        <v>4.65</v>
      </c>
      <c r="L33" s="2">
        <v>42.71</v>
      </c>
      <c r="M33" s="1">
        <v>7</v>
      </c>
    </row>
    <row r="34" spans="1:13" ht="12.75">
      <c r="A34" s="1">
        <v>26</v>
      </c>
      <c r="B34" t="s">
        <v>78</v>
      </c>
      <c r="C34" s="1">
        <v>9</v>
      </c>
      <c r="D34" s="1">
        <v>42.3</v>
      </c>
      <c r="E34" s="1">
        <v>1</v>
      </c>
      <c r="F34" s="1">
        <v>248</v>
      </c>
      <c r="G34" s="1">
        <v>22</v>
      </c>
      <c r="H34" s="1">
        <v>7</v>
      </c>
      <c r="I34" s="1" t="str">
        <f t="shared" si="0"/>
        <v>-</v>
      </c>
      <c r="J34" s="1" t="str">
        <f>" 4-29"</f>
        <v> 4-29</v>
      </c>
      <c r="K34" s="2">
        <v>5.84</v>
      </c>
      <c r="L34" s="2">
        <v>35.43</v>
      </c>
      <c r="M34" s="1">
        <v>7</v>
      </c>
    </row>
    <row r="35" spans="1:13" ht="12.75">
      <c r="A35" s="1">
        <v>27</v>
      </c>
      <c r="B35" t="s">
        <v>146</v>
      </c>
      <c r="C35" s="1">
        <v>6</v>
      </c>
      <c r="D35" s="1">
        <v>33</v>
      </c>
      <c r="E35" s="1">
        <v>5</v>
      </c>
      <c r="F35" s="1">
        <v>98</v>
      </c>
      <c r="G35" s="1">
        <v>3</v>
      </c>
      <c r="H35" s="1">
        <v>4</v>
      </c>
      <c r="I35" s="1">
        <v>1</v>
      </c>
      <c r="J35" s="1" t="str">
        <f>" 5-18"</f>
        <v> 5-18</v>
      </c>
      <c r="K35" s="2">
        <v>2.97</v>
      </c>
      <c r="L35" s="2">
        <v>14</v>
      </c>
      <c r="M35" s="1">
        <v>7</v>
      </c>
    </row>
    <row r="36" spans="1:13" ht="12.75">
      <c r="A36" s="1">
        <v>28</v>
      </c>
      <c r="B36" t="s">
        <v>87</v>
      </c>
      <c r="C36" s="1">
        <v>55</v>
      </c>
      <c r="D36" s="1">
        <v>49</v>
      </c>
      <c r="E36" s="1">
        <v>2</v>
      </c>
      <c r="F36" s="1">
        <v>294</v>
      </c>
      <c r="G36" s="1">
        <v>6</v>
      </c>
      <c r="H36" s="1">
        <v>20</v>
      </c>
      <c r="I36" s="1" t="str">
        <f aca="true" t="shared" si="1" ref="I36:I58">"-"</f>
        <v>-</v>
      </c>
      <c r="J36" s="1" t="str">
        <f>" 2-11"</f>
        <v> 2-11</v>
      </c>
      <c r="K36" s="2">
        <v>6</v>
      </c>
      <c r="L36" s="2">
        <v>42</v>
      </c>
      <c r="M36" s="1">
        <v>7</v>
      </c>
    </row>
    <row r="37" spans="1:13" ht="12.75">
      <c r="A37" s="1">
        <v>29</v>
      </c>
      <c r="B37" t="s">
        <v>54</v>
      </c>
      <c r="C37" s="1">
        <v>2</v>
      </c>
      <c r="D37" s="1">
        <v>16</v>
      </c>
      <c r="E37" s="1">
        <v>2</v>
      </c>
      <c r="F37" s="1">
        <v>51</v>
      </c>
      <c r="G37" s="1">
        <v>6</v>
      </c>
      <c r="H37" s="1">
        <v>1</v>
      </c>
      <c r="I37" s="1" t="str">
        <f t="shared" si="1"/>
        <v>-</v>
      </c>
      <c r="J37" s="1" t="str">
        <f>" 3-19"</f>
        <v> 3-19</v>
      </c>
      <c r="K37" s="2">
        <v>3.19</v>
      </c>
      <c r="L37" s="2">
        <v>8.5</v>
      </c>
      <c r="M37" s="1">
        <v>6</v>
      </c>
    </row>
    <row r="38" spans="1:13" ht="12.75">
      <c r="A38" s="1">
        <v>30</v>
      </c>
      <c r="B38" t="s">
        <v>79</v>
      </c>
      <c r="C38" s="1">
        <v>7</v>
      </c>
      <c r="D38" s="1">
        <v>26</v>
      </c>
      <c r="E38" s="1" t="str">
        <f>"-"</f>
        <v>-</v>
      </c>
      <c r="F38" s="1">
        <v>136</v>
      </c>
      <c r="G38" s="1">
        <v>11</v>
      </c>
      <c r="H38" s="1">
        <v>7</v>
      </c>
      <c r="I38" s="1" t="str">
        <f t="shared" si="1"/>
        <v>-</v>
      </c>
      <c r="J38" s="1" t="str">
        <f>" 2-24"</f>
        <v> 2-24</v>
      </c>
      <c r="K38" s="2">
        <v>5.23</v>
      </c>
      <c r="L38" s="2">
        <v>22.67</v>
      </c>
      <c r="M38" s="1">
        <v>6</v>
      </c>
    </row>
    <row r="39" spans="1:13" ht="12.75">
      <c r="A39" s="1">
        <v>31</v>
      </c>
      <c r="B39" t="s">
        <v>80</v>
      </c>
      <c r="C39" s="1">
        <v>7</v>
      </c>
      <c r="D39" s="1">
        <v>24</v>
      </c>
      <c r="E39" s="1">
        <v>1</v>
      </c>
      <c r="F39" s="1">
        <v>142</v>
      </c>
      <c r="G39" s="1">
        <v>4</v>
      </c>
      <c r="H39" s="1">
        <v>4</v>
      </c>
      <c r="I39" s="1" t="str">
        <f t="shared" si="1"/>
        <v>-</v>
      </c>
      <c r="J39" s="1" t="str">
        <f>" 3-36"</f>
        <v> 3-36</v>
      </c>
      <c r="K39" s="2">
        <v>5.92</v>
      </c>
      <c r="L39" s="2">
        <v>23.67</v>
      </c>
      <c r="M39" s="1">
        <v>6</v>
      </c>
    </row>
    <row r="40" spans="1:13" ht="12.75">
      <c r="A40" s="1">
        <v>32</v>
      </c>
      <c r="B40" t="s">
        <v>125</v>
      </c>
      <c r="C40" s="1">
        <v>13</v>
      </c>
      <c r="D40" s="1">
        <v>16</v>
      </c>
      <c r="E40" s="1">
        <v>1</v>
      </c>
      <c r="F40" s="1">
        <v>113</v>
      </c>
      <c r="G40" s="1">
        <v>13</v>
      </c>
      <c r="H40" s="1">
        <v>7</v>
      </c>
      <c r="I40" s="1" t="str">
        <f t="shared" si="1"/>
        <v>-</v>
      </c>
      <c r="J40" s="1" t="str">
        <f>" 2-15"</f>
        <v> 2-15</v>
      </c>
      <c r="K40" s="2">
        <v>7.06</v>
      </c>
      <c r="L40" s="2">
        <v>18.83</v>
      </c>
      <c r="M40" s="1">
        <v>6</v>
      </c>
    </row>
    <row r="41" spans="1:13" ht="12.75">
      <c r="A41" s="1">
        <v>33</v>
      </c>
      <c r="B41" t="s">
        <v>90</v>
      </c>
      <c r="C41" s="1">
        <v>4</v>
      </c>
      <c r="D41" s="1">
        <v>26.4</v>
      </c>
      <c r="E41" s="1">
        <v>2</v>
      </c>
      <c r="F41" s="1">
        <v>105</v>
      </c>
      <c r="G41" s="1">
        <v>1</v>
      </c>
      <c r="H41" s="1">
        <v>5</v>
      </c>
      <c r="I41" s="1" t="str">
        <f t="shared" si="1"/>
        <v>-</v>
      </c>
      <c r="J41" s="1" t="str">
        <f>" 2-7"</f>
        <v> 2-7</v>
      </c>
      <c r="K41" s="2">
        <v>3.94</v>
      </c>
      <c r="L41" s="2">
        <v>21</v>
      </c>
      <c r="M41" s="1">
        <v>5</v>
      </c>
    </row>
    <row r="42" spans="1:13" ht="12.75">
      <c r="A42" s="1">
        <v>34</v>
      </c>
      <c r="B42" t="s">
        <v>81</v>
      </c>
      <c r="C42" s="1">
        <v>16</v>
      </c>
      <c r="D42" s="1">
        <v>59</v>
      </c>
      <c r="E42" s="1">
        <v>7</v>
      </c>
      <c r="F42" s="1">
        <v>284</v>
      </c>
      <c r="G42" s="1">
        <v>63</v>
      </c>
      <c r="H42" s="1">
        <v>27</v>
      </c>
      <c r="I42" s="1" t="str">
        <f t="shared" si="1"/>
        <v>-</v>
      </c>
      <c r="J42" s="1" t="str">
        <f>" 3-22"</f>
        <v> 3-22</v>
      </c>
      <c r="K42" s="2">
        <v>4.81</v>
      </c>
      <c r="L42" s="2">
        <v>56.8</v>
      </c>
      <c r="M42" s="1">
        <v>5</v>
      </c>
    </row>
    <row r="43" spans="1:13" ht="12.75">
      <c r="A43" s="1">
        <v>35</v>
      </c>
      <c r="B43" t="s">
        <v>124</v>
      </c>
      <c r="C43" s="1">
        <v>10</v>
      </c>
      <c r="D43" s="1">
        <v>31</v>
      </c>
      <c r="E43" s="1">
        <v>2</v>
      </c>
      <c r="F43" s="1">
        <v>150</v>
      </c>
      <c r="G43" s="1">
        <v>16</v>
      </c>
      <c r="H43" s="1">
        <v>16</v>
      </c>
      <c r="I43" s="1" t="str">
        <f t="shared" si="1"/>
        <v>-</v>
      </c>
      <c r="J43" s="1" t="str">
        <f>" 4-25"</f>
        <v> 4-25</v>
      </c>
      <c r="K43" s="2">
        <v>4.84</v>
      </c>
      <c r="L43" s="2">
        <v>30</v>
      </c>
      <c r="M43" s="1">
        <v>5</v>
      </c>
    </row>
    <row r="44" spans="1:13" ht="12.75">
      <c r="A44" s="1">
        <v>36</v>
      </c>
      <c r="B44" t="s">
        <v>147</v>
      </c>
      <c r="C44" s="1">
        <v>4</v>
      </c>
      <c r="D44" s="1">
        <v>22</v>
      </c>
      <c r="E44" s="1">
        <v>1</v>
      </c>
      <c r="F44" s="1">
        <v>100</v>
      </c>
      <c r="G44" s="1">
        <v>1</v>
      </c>
      <c r="H44" s="1">
        <v>2</v>
      </c>
      <c r="I44" s="1" t="str">
        <f t="shared" si="1"/>
        <v>-</v>
      </c>
      <c r="J44" s="1" t="str">
        <f>" 4-41"</f>
        <v> 4-41</v>
      </c>
      <c r="K44" s="2">
        <v>4.55</v>
      </c>
      <c r="L44" s="2">
        <v>20</v>
      </c>
      <c r="M44" s="1">
        <v>5</v>
      </c>
    </row>
    <row r="45" spans="1:13" ht="12.75">
      <c r="A45" s="1">
        <v>37</v>
      </c>
      <c r="B45" t="s">
        <v>82</v>
      </c>
      <c r="C45" s="1">
        <v>8</v>
      </c>
      <c r="D45" s="1">
        <v>26</v>
      </c>
      <c r="E45" s="1">
        <v>1</v>
      </c>
      <c r="F45" s="1">
        <v>117</v>
      </c>
      <c r="G45" s="1">
        <v>1</v>
      </c>
      <c r="H45" s="1">
        <v>2</v>
      </c>
      <c r="I45" s="1" t="str">
        <f t="shared" si="1"/>
        <v>-</v>
      </c>
      <c r="J45" s="1" t="str">
        <f>" 2-6"</f>
        <v> 2-6</v>
      </c>
      <c r="K45" s="2">
        <v>4.5</v>
      </c>
      <c r="L45" s="2">
        <v>23.4</v>
      </c>
      <c r="M45" s="1">
        <v>5</v>
      </c>
    </row>
    <row r="46" spans="1:13" ht="12.75">
      <c r="A46" s="1">
        <v>38</v>
      </c>
      <c r="B46" t="s">
        <v>83</v>
      </c>
      <c r="C46" s="1">
        <v>16</v>
      </c>
      <c r="D46" s="1">
        <v>26.3</v>
      </c>
      <c r="E46" s="1" t="str">
        <f>"-"</f>
        <v>-</v>
      </c>
      <c r="F46" s="1">
        <v>166</v>
      </c>
      <c r="G46" s="1">
        <v>20</v>
      </c>
      <c r="H46" s="1">
        <v>9</v>
      </c>
      <c r="I46" s="1" t="str">
        <f t="shared" si="1"/>
        <v>-</v>
      </c>
      <c r="J46" s="1" t="str">
        <f>" 2-48"</f>
        <v> 2-48</v>
      </c>
      <c r="K46" s="2">
        <v>6.26</v>
      </c>
      <c r="L46" s="2">
        <v>33.2</v>
      </c>
      <c r="M46" s="1">
        <v>5</v>
      </c>
    </row>
    <row r="47" spans="1:13" ht="12.75">
      <c r="A47" s="1">
        <v>39</v>
      </c>
      <c r="B47" t="s">
        <v>84</v>
      </c>
      <c r="C47" s="1">
        <v>6</v>
      </c>
      <c r="D47" s="1">
        <v>40</v>
      </c>
      <c r="E47" s="1">
        <v>1</v>
      </c>
      <c r="F47" s="1">
        <v>160</v>
      </c>
      <c r="G47" s="1">
        <v>12</v>
      </c>
      <c r="H47" s="1">
        <v>2</v>
      </c>
      <c r="I47" s="1" t="str">
        <f t="shared" si="1"/>
        <v>-</v>
      </c>
      <c r="J47" s="1" t="str">
        <f>" 2-30"</f>
        <v> 2-30</v>
      </c>
      <c r="K47" s="2">
        <v>4</v>
      </c>
      <c r="L47" s="2">
        <v>40</v>
      </c>
      <c r="M47" s="1">
        <v>4</v>
      </c>
    </row>
    <row r="48" spans="1:13" ht="12.75">
      <c r="A48" s="1">
        <v>40</v>
      </c>
      <c r="B48" t="s">
        <v>85</v>
      </c>
      <c r="C48" s="1">
        <v>6</v>
      </c>
      <c r="D48" s="1">
        <v>22</v>
      </c>
      <c r="E48" s="1">
        <v>4</v>
      </c>
      <c r="F48" s="1">
        <v>99</v>
      </c>
      <c r="G48" s="1">
        <v>4</v>
      </c>
      <c r="H48" s="1">
        <v>2</v>
      </c>
      <c r="I48" s="1" t="str">
        <f t="shared" si="1"/>
        <v>-</v>
      </c>
      <c r="J48" s="1" t="str">
        <f>" 3-39"</f>
        <v> 3-39</v>
      </c>
      <c r="K48" s="2">
        <v>4.5</v>
      </c>
      <c r="L48" s="2">
        <v>24.75</v>
      </c>
      <c r="M48" s="1">
        <v>4</v>
      </c>
    </row>
    <row r="49" spans="1:13" ht="12.75">
      <c r="A49" s="1">
        <v>41</v>
      </c>
      <c r="B49" t="s">
        <v>61</v>
      </c>
      <c r="C49" s="1">
        <v>7</v>
      </c>
      <c r="D49" s="1">
        <v>26.4</v>
      </c>
      <c r="E49" s="1" t="str">
        <f>"-"</f>
        <v>-</v>
      </c>
      <c r="F49" s="1">
        <v>186</v>
      </c>
      <c r="G49" s="1">
        <v>1</v>
      </c>
      <c r="H49" s="1">
        <v>1</v>
      </c>
      <c r="I49" s="1" t="str">
        <f t="shared" si="1"/>
        <v>-</v>
      </c>
      <c r="J49" s="1" t="str">
        <f>" 4-57"</f>
        <v> 4-57</v>
      </c>
      <c r="K49" s="2">
        <v>6.98</v>
      </c>
      <c r="L49" s="2">
        <v>46.5</v>
      </c>
      <c r="M49" s="1">
        <v>4</v>
      </c>
    </row>
    <row r="50" spans="1:13" ht="12.75">
      <c r="A50" s="1">
        <v>42</v>
      </c>
      <c r="B50" t="s">
        <v>86</v>
      </c>
      <c r="C50" s="1">
        <v>4</v>
      </c>
      <c r="D50" s="1">
        <v>18</v>
      </c>
      <c r="E50" s="1">
        <v>1</v>
      </c>
      <c r="F50" s="1">
        <v>88</v>
      </c>
      <c r="G50" s="1">
        <v>6</v>
      </c>
      <c r="H50" s="1">
        <v>1</v>
      </c>
      <c r="I50" s="1" t="str">
        <f t="shared" si="1"/>
        <v>-</v>
      </c>
      <c r="J50" s="1" t="str">
        <f>" 2-41"</f>
        <v> 2-41</v>
      </c>
      <c r="K50" s="2">
        <v>4.89</v>
      </c>
      <c r="L50" s="2">
        <v>22</v>
      </c>
      <c r="M50" s="1">
        <v>4</v>
      </c>
    </row>
    <row r="51" spans="1:13" ht="12.75">
      <c r="A51" s="1">
        <v>43</v>
      </c>
      <c r="B51" t="s">
        <v>141</v>
      </c>
      <c r="C51" s="1">
        <v>6</v>
      </c>
      <c r="D51" s="1">
        <v>40</v>
      </c>
      <c r="E51" s="1">
        <v>5</v>
      </c>
      <c r="F51" s="1">
        <v>150</v>
      </c>
      <c r="G51" s="1">
        <v>18</v>
      </c>
      <c r="H51" s="1" t="str">
        <f>"-"</f>
        <v>-</v>
      </c>
      <c r="I51" s="1" t="str">
        <f t="shared" si="1"/>
        <v>-</v>
      </c>
      <c r="J51" s="1" t="str">
        <f>" 2-18"</f>
        <v> 2-18</v>
      </c>
      <c r="K51" s="2">
        <v>3.75</v>
      </c>
      <c r="L51" s="2">
        <v>37.5</v>
      </c>
      <c r="M51" s="1">
        <v>4</v>
      </c>
    </row>
    <row r="52" spans="1:13" ht="12.75">
      <c r="A52" s="1">
        <v>44</v>
      </c>
      <c r="B52" t="s">
        <v>126</v>
      </c>
      <c r="C52" s="1">
        <v>10</v>
      </c>
      <c r="D52" s="1">
        <v>33.3</v>
      </c>
      <c r="E52" s="1">
        <v>1</v>
      </c>
      <c r="F52" s="1">
        <v>136</v>
      </c>
      <c r="G52" s="1">
        <v>24</v>
      </c>
      <c r="H52" s="1">
        <v>5</v>
      </c>
      <c r="I52" s="1" t="str">
        <f t="shared" si="1"/>
        <v>-</v>
      </c>
      <c r="J52" s="1" t="str">
        <f>" 2-29"</f>
        <v> 2-29</v>
      </c>
      <c r="K52" s="2">
        <v>4.06</v>
      </c>
      <c r="L52" s="2">
        <v>34</v>
      </c>
      <c r="M52" s="1">
        <v>4</v>
      </c>
    </row>
    <row r="53" spans="1:13" ht="12.75">
      <c r="A53" s="1">
        <v>45</v>
      </c>
      <c r="B53" t="s">
        <v>88</v>
      </c>
      <c r="C53" s="1">
        <v>18</v>
      </c>
      <c r="D53" s="1">
        <v>14</v>
      </c>
      <c r="E53" s="1">
        <v>1</v>
      </c>
      <c r="F53" s="1">
        <v>78</v>
      </c>
      <c r="G53" s="1">
        <v>21</v>
      </c>
      <c r="H53" s="1">
        <v>2</v>
      </c>
      <c r="I53" s="1" t="str">
        <f t="shared" si="1"/>
        <v>-</v>
      </c>
      <c r="J53" s="1" t="str">
        <f>" 2-9"</f>
        <v> 2-9</v>
      </c>
      <c r="K53" s="2">
        <v>5.57</v>
      </c>
      <c r="L53" s="2">
        <v>19.5</v>
      </c>
      <c r="M53" s="1">
        <v>4</v>
      </c>
    </row>
    <row r="54" spans="1:13" ht="12.75">
      <c r="A54" s="1">
        <v>46</v>
      </c>
      <c r="B54" t="s">
        <v>89</v>
      </c>
      <c r="C54" s="1">
        <v>7</v>
      </c>
      <c r="D54" s="1">
        <v>15</v>
      </c>
      <c r="E54" s="1" t="str">
        <f>"-"</f>
        <v>-</v>
      </c>
      <c r="F54" s="1">
        <v>82</v>
      </c>
      <c r="G54" s="1">
        <v>7</v>
      </c>
      <c r="H54" s="1">
        <v>5</v>
      </c>
      <c r="I54" s="1" t="str">
        <f t="shared" si="1"/>
        <v>-</v>
      </c>
      <c r="J54" s="1" t="str">
        <f>" 2-13"</f>
        <v> 2-13</v>
      </c>
      <c r="K54" s="2">
        <v>5.47</v>
      </c>
      <c r="L54" s="2">
        <v>20.5</v>
      </c>
      <c r="M54" s="1">
        <v>4</v>
      </c>
    </row>
    <row r="55" spans="1:13" ht="12.75">
      <c r="A55" s="1">
        <v>47</v>
      </c>
      <c r="B55" t="s">
        <v>91</v>
      </c>
      <c r="C55" s="1">
        <v>2</v>
      </c>
      <c r="D55" s="1">
        <v>14</v>
      </c>
      <c r="E55" s="1" t="str">
        <f>"-"</f>
        <v>-</v>
      </c>
      <c r="F55" s="1">
        <v>68</v>
      </c>
      <c r="G55" s="1">
        <v>16</v>
      </c>
      <c r="H55" s="1">
        <v>2</v>
      </c>
      <c r="I55" s="1" t="str">
        <f t="shared" si="1"/>
        <v>-</v>
      </c>
      <c r="J55" s="1" t="str">
        <f>" 3-30"</f>
        <v> 3-30</v>
      </c>
      <c r="K55" s="2">
        <v>4.86</v>
      </c>
      <c r="L55" s="2">
        <v>22.67</v>
      </c>
      <c r="M55" s="1">
        <v>3</v>
      </c>
    </row>
    <row r="56" spans="1:13" ht="12.75">
      <c r="A56" s="1">
        <v>48</v>
      </c>
      <c r="B56" t="s">
        <v>92</v>
      </c>
      <c r="C56" s="1">
        <v>6</v>
      </c>
      <c r="D56" s="1">
        <v>10</v>
      </c>
      <c r="E56" s="1" t="str">
        <f>"-"</f>
        <v>-</v>
      </c>
      <c r="F56" s="1">
        <v>91</v>
      </c>
      <c r="G56" s="1">
        <v>1</v>
      </c>
      <c r="H56" s="1">
        <v>2</v>
      </c>
      <c r="I56" s="1" t="str">
        <f t="shared" si="1"/>
        <v>-</v>
      </c>
      <c r="J56" s="1" t="str">
        <f>" 1-3"</f>
        <v> 1-3</v>
      </c>
      <c r="K56" s="2">
        <v>9.1</v>
      </c>
      <c r="L56" s="2">
        <v>30.33</v>
      </c>
      <c r="M56" s="1">
        <v>3</v>
      </c>
    </row>
    <row r="57" spans="1:13" ht="12.75">
      <c r="A57" s="1">
        <v>49</v>
      </c>
      <c r="B57" t="s">
        <v>93</v>
      </c>
      <c r="C57" s="1">
        <v>9</v>
      </c>
      <c r="D57" s="1">
        <v>10</v>
      </c>
      <c r="E57" s="1" t="str">
        <f>"-"</f>
        <v>-</v>
      </c>
      <c r="F57" s="1">
        <v>89</v>
      </c>
      <c r="G57" s="1">
        <v>1</v>
      </c>
      <c r="H57" s="1">
        <v>5</v>
      </c>
      <c r="I57" s="1" t="str">
        <f t="shared" si="1"/>
        <v>-</v>
      </c>
      <c r="J57" s="1" t="str">
        <f>" 3-66"</f>
        <v> 3-66</v>
      </c>
      <c r="K57" s="2">
        <v>8.9</v>
      </c>
      <c r="L57" s="2">
        <v>29.67</v>
      </c>
      <c r="M57" s="1">
        <v>3</v>
      </c>
    </row>
    <row r="58" spans="1:13" ht="12.75">
      <c r="A58" s="1">
        <v>50</v>
      </c>
      <c r="B58" t="s">
        <v>148</v>
      </c>
      <c r="C58" s="1">
        <v>2</v>
      </c>
      <c r="D58" s="1">
        <v>11</v>
      </c>
      <c r="E58" s="1">
        <v>2</v>
      </c>
      <c r="F58" s="1">
        <v>42</v>
      </c>
      <c r="G58" s="1">
        <v>1</v>
      </c>
      <c r="H58" s="1">
        <v>1</v>
      </c>
      <c r="I58" s="1" t="str">
        <f t="shared" si="1"/>
        <v>-</v>
      </c>
      <c r="J58" s="1" t="str">
        <f>" 2-33"</f>
        <v> 2-33</v>
      </c>
      <c r="K58" s="2">
        <v>3.82</v>
      </c>
      <c r="L58" s="2">
        <v>14</v>
      </c>
      <c r="M58" s="1">
        <v>3</v>
      </c>
    </row>
  </sheetData>
  <sheetProtection/>
  <mergeCells count="3">
    <mergeCell ref="A2:M2"/>
    <mergeCell ref="A4:M4"/>
    <mergeCell ref="A6:M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2" width="16.7109375" style="0" customWidth="1"/>
    <col min="3" max="3" width="15.7109375" style="0" customWidth="1"/>
    <col min="4" max="4" width="9.7109375" style="1" customWidth="1"/>
    <col min="5" max="6" width="19.7109375" style="0" customWidth="1"/>
    <col min="7" max="7" width="9.140625" style="1" customWidth="1"/>
  </cols>
  <sheetData>
    <row r="2" spans="1:7" ht="20.25">
      <c r="A2" s="5" t="s">
        <v>16</v>
      </c>
      <c r="B2" s="5"/>
      <c r="C2" s="5"/>
      <c r="D2" s="5"/>
      <c r="E2" s="5"/>
      <c r="F2" s="5"/>
      <c r="G2" s="5"/>
    </row>
    <row r="4" spans="1:7" ht="18">
      <c r="A4" s="6" t="s">
        <v>17</v>
      </c>
      <c r="B4" s="6"/>
      <c r="C4" s="6"/>
      <c r="D4" s="6"/>
      <c r="E4" s="6"/>
      <c r="F4" s="6"/>
      <c r="G4" s="6"/>
    </row>
    <row r="5" spans="1:7" ht="18">
      <c r="A5" s="6" t="s">
        <v>96</v>
      </c>
      <c r="B5" s="6"/>
      <c r="C5" s="6"/>
      <c r="D5" s="6"/>
      <c r="E5" s="6"/>
      <c r="F5" s="6"/>
      <c r="G5" s="6"/>
    </row>
    <row r="7" spans="1:7" ht="15">
      <c r="A7" s="7" t="s">
        <v>149</v>
      </c>
      <c r="B7" s="7"/>
      <c r="C7" s="7"/>
      <c r="D7" s="7"/>
      <c r="E7" s="7"/>
      <c r="F7" s="7"/>
      <c r="G7" s="7"/>
    </row>
    <row r="9" spans="1:7" ht="12.75">
      <c r="A9" s="1" t="s">
        <v>1</v>
      </c>
      <c r="B9" t="s">
        <v>2</v>
      </c>
      <c r="C9" t="s">
        <v>18</v>
      </c>
      <c r="D9" s="1" t="s">
        <v>19</v>
      </c>
      <c r="E9" t="s">
        <v>20</v>
      </c>
      <c r="F9" t="s">
        <v>21</v>
      </c>
      <c r="G9" s="1" t="s">
        <v>22</v>
      </c>
    </row>
    <row r="10" spans="1:7" ht="12.75">
      <c r="A10" s="1">
        <v>1</v>
      </c>
      <c r="B10" t="s">
        <v>62</v>
      </c>
      <c r="C10" t="s">
        <v>27</v>
      </c>
      <c r="D10" s="3">
        <v>38675</v>
      </c>
      <c r="E10" t="s">
        <v>31</v>
      </c>
      <c r="F10" t="s">
        <v>128</v>
      </c>
      <c r="G10" s="1" t="str">
        <f>"5-5"</f>
        <v>5-5</v>
      </c>
    </row>
    <row r="11" spans="1:7" ht="12.75">
      <c r="A11" s="1">
        <v>2</v>
      </c>
      <c r="B11" t="s">
        <v>144</v>
      </c>
      <c r="C11" t="s">
        <v>98</v>
      </c>
      <c r="D11" s="3">
        <v>40558</v>
      </c>
      <c r="E11" t="s">
        <v>107</v>
      </c>
      <c r="F11" t="s">
        <v>30</v>
      </c>
      <c r="G11" s="1" t="str">
        <f>"5-10"</f>
        <v>5-10</v>
      </c>
    </row>
    <row r="12" spans="1:7" ht="12.75">
      <c r="A12" s="1">
        <v>3</v>
      </c>
      <c r="B12" t="s">
        <v>62</v>
      </c>
      <c r="C12" t="s">
        <v>97</v>
      </c>
      <c r="D12" s="3">
        <v>39761</v>
      </c>
      <c r="E12" t="s">
        <v>23</v>
      </c>
      <c r="F12" t="s">
        <v>129</v>
      </c>
      <c r="G12" s="1" t="str">
        <f>"5-14"</f>
        <v>5-14</v>
      </c>
    </row>
    <row r="13" spans="1:7" ht="12.75">
      <c r="A13" s="1">
        <v>4</v>
      </c>
      <c r="B13" t="s">
        <v>146</v>
      </c>
      <c r="C13" t="s">
        <v>98</v>
      </c>
      <c r="D13" s="3">
        <v>40460</v>
      </c>
      <c r="E13" t="s">
        <v>150</v>
      </c>
      <c r="F13" t="s">
        <v>30</v>
      </c>
      <c r="G13" s="1" t="str">
        <f>"5-18"</f>
        <v>5-18</v>
      </c>
    </row>
    <row r="14" spans="1:7" ht="12.75">
      <c r="A14" s="1">
        <v>5</v>
      </c>
      <c r="B14" t="s">
        <v>63</v>
      </c>
      <c r="C14" t="s">
        <v>98</v>
      </c>
      <c r="D14" s="3">
        <v>40523</v>
      </c>
      <c r="E14" t="s">
        <v>59</v>
      </c>
      <c r="F14" t="s">
        <v>30</v>
      </c>
      <c r="G14" s="1" t="str">
        <f>"5-37"</f>
        <v>5-37</v>
      </c>
    </row>
    <row r="15" spans="1:7" ht="12.75">
      <c r="A15" s="1">
        <v>6</v>
      </c>
      <c r="B15" t="s">
        <v>66</v>
      </c>
      <c r="C15" t="s">
        <v>27</v>
      </c>
      <c r="D15" s="3">
        <v>38752</v>
      </c>
      <c r="E15" t="s">
        <v>35</v>
      </c>
      <c r="F15" t="s">
        <v>135</v>
      </c>
      <c r="G15" s="1" t="str">
        <f>"4-6"</f>
        <v>4-6</v>
      </c>
    </row>
    <row r="16" spans="1:7" ht="12.75">
      <c r="A16" s="1">
        <v>7</v>
      </c>
      <c r="B16" t="s">
        <v>65</v>
      </c>
      <c r="C16" t="s">
        <v>97</v>
      </c>
      <c r="D16" s="3">
        <v>39368</v>
      </c>
      <c r="E16" t="s">
        <v>31</v>
      </c>
      <c r="F16" t="s">
        <v>128</v>
      </c>
      <c r="G16" s="1" t="str">
        <f>"4-7"</f>
        <v>4-7</v>
      </c>
    </row>
    <row r="17" spans="1:7" ht="12.75">
      <c r="A17" s="1">
        <v>8</v>
      </c>
      <c r="B17" t="s">
        <v>15</v>
      </c>
      <c r="C17" t="s">
        <v>98</v>
      </c>
      <c r="D17" s="3">
        <v>39032</v>
      </c>
      <c r="E17" t="s">
        <v>41</v>
      </c>
      <c r="F17" t="s">
        <v>44</v>
      </c>
      <c r="G17" s="1" t="str">
        <f>"4-13"</f>
        <v>4-13</v>
      </c>
    </row>
    <row r="18" spans="1:7" ht="12.75">
      <c r="A18" s="1">
        <v>9</v>
      </c>
      <c r="B18" t="s">
        <v>74</v>
      </c>
      <c r="C18" t="s">
        <v>97</v>
      </c>
      <c r="D18" s="3">
        <v>39747</v>
      </c>
      <c r="E18" t="s">
        <v>35</v>
      </c>
      <c r="F18" t="s">
        <v>129</v>
      </c>
      <c r="G18" s="1" t="str">
        <f>"4-16"</f>
        <v>4-16</v>
      </c>
    </row>
    <row r="19" spans="1:7" ht="12.75">
      <c r="A19" s="1">
        <v>10</v>
      </c>
      <c r="B19" t="s">
        <v>55</v>
      </c>
      <c r="C19" t="s">
        <v>98</v>
      </c>
      <c r="D19" s="3">
        <v>40516</v>
      </c>
      <c r="E19" t="s">
        <v>39</v>
      </c>
      <c r="F19" t="s">
        <v>109</v>
      </c>
      <c r="G19" s="1" t="str">
        <f>"4-17"</f>
        <v>4-17</v>
      </c>
    </row>
    <row r="20" spans="1:7" ht="12.75">
      <c r="A20" s="1">
        <v>11</v>
      </c>
      <c r="B20" t="s">
        <v>62</v>
      </c>
      <c r="C20" t="s">
        <v>98</v>
      </c>
      <c r="D20" s="3">
        <v>39130</v>
      </c>
      <c r="E20" t="s">
        <v>28</v>
      </c>
      <c r="F20" t="s">
        <v>104</v>
      </c>
      <c r="G20" s="1" t="str">
        <f>"4-19"</f>
        <v>4-19</v>
      </c>
    </row>
    <row r="21" spans="1:7" ht="12.75">
      <c r="A21" s="1">
        <v>12</v>
      </c>
      <c r="B21" t="s">
        <v>124</v>
      </c>
      <c r="C21" t="s">
        <v>98</v>
      </c>
      <c r="D21" s="3">
        <v>40096</v>
      </c>
      <c r="E21" t="s">
        <v>130</v>
      </c>
      <c r="F21" t="s">
        <v>131</v>
      </c>
      <c r="G21" s="1" t="str">
        <f>"4-25"</f>
        <v>4-25</v>
      </c>
    </row>
    <row r="22" spans="1:7" ht="12.75">
      <c r="A22" s="1">
        <v>13</v>
      </c>
      <c r="B22" t="s">
        <v>70</v>
      </c>
      <c r="C22" t="s">
        <v>98</v>
      </c>
      <c r="D22" s="3">
        <v>40145</v>
      </c>
      <c r="E22" t="s">
        <v>60</v>
      </c>
      <c r="F22" t="s">
        <v>30</v>
      </c>
      <c r="G22" s="1" t="str">
        <f>"4-25"</f>
        <v>4-25</v>
      </c>
    </row>
    <row r="23" spans="1:7" ht="12.75">
      <c r="A23" s="1">
        <v>14</v>
      </c>
      <c r="B23" t="s">
        <v>127</v>
      </c>
      <c r="C23" t="s">
        <v>98</v>
      </c>
      <c r="D23" s="3">
        <v>40208</v>
      </c>
      <c r="E23" t="s">
        <v>59</v>
      </c>
      <c r="F23" t="s">
        <v>142</v>
      </c>
      <c r="G23" s="1" t="str">
        <f>"4-25"</f>
        <v>4-25</v>
      </c>
    </row>
    <row r="24" spans="1:7" ht="12.75">
      <c r="A24" s="1">
        <v>15</v>
      </c>
      <c r="B24" t="s">
        <v>15</v>
      </c>
      <c r="C24" t="s">
        <v>97</v>
      </c>
      <c r="D24" s="3">
        <v>39403</v>
      </c>
      <c r="E24" t="s">
        <v>99</v>
      </c>
      <c r="F24" t="s">
        <v>132</v>
      </c>
      <c r="G24" s="1" t="str">
        <f>"4-27"</f>
        <v>4-27</v>
      </c>
    </row>
    <row r="25" spans="1:7" ht="12.75">
      <c r="A25" s="1">
        <v>16</v>
      </c>
      <c r="B25" t="s">
        <v>75</v>
      </c>
      <c r="C25" t="s">
        <v>27</v>
      </c>
      <c r="D25" s="3">
        <v>38647</v>
      </c>
      <c r="E25" t="s">
        <v>29</v>
      </c>
      <c r="F25" t="s">
        <v>44</v>
      </c>
      <c r="G25" s="1" t="str">
        <f>"4-27"</f>
        <v>4-27</v>
      </c>
    </row>
    <row r="26" spans="1:7" ht="12.75">
      <c r="A26" s="1">
        <v>17</v>
      </c>
      <c r="B26" t="s">
        <v>78</v>
      </c>
      <c r="C26" t="s">
        <v>97</v>
      </c>
      <c r="D26" s="3">
        <v>39872</v>
      </c>
      <c r="E26" t="s">
        <v>35</v>
      </c>
      <c r="F26" t="s">
        <v>133</v>
      </c>
      <c r="G26" s="1" t="str">
        <f>"4-29"</f>
        <v>4-29</v>
      </c>
    </row>
    <row r="27" spans="1:7" ht="12.75">
      <c r="A27" s="1">
        <v>18</v>
      </c>
      <c r="B27" t="s">
        <v>123</v>
      </c>
      <c r="C27" t="s">
        <v>98</v>
      </c>
      <c r="D27" s="3">
        <v>40194</v>
      </c>
      <c r="E27" t="s">
        <v>107</v>
      </c>
      <c r="F27" t="s">
        <v>30</v>
      </c>
      <c r="G27" s="1" t="str">
        <f>"4-31"</f>
        <v>4-31</v>
      </c>
    </row>
    <row r="28" spans="1:7" ht="12.75">
      <c r="A28" s="1">
        <v>19</v>
      </c>
      <c r="B28" t="s">
        <v>144</v>
      </c>
      <c r="C28" t="s">
        <v>97</v>
      </c>
      <c r="D28" s="3">
        <v>39004</v>
      </c>
      <c r="E28" t="s">
        <v>29</v>
      </c>
      <c r="F28" t="s">
        <v>100</v>
      </c>
      <c r="G28" s="1" t="str">
        <f>"4-33"</f>
        <v>4-33</v>
      </c>
    </row>
    <row r="29" spans="1:7" ht="12.75">
      <c r="A29" s="1">
        <v>20</v>
      </c>
      <c r="B29" t="s">
        <v>63</v>
      </c>
      <c r="C29" t="s">
        <v>98</v>
      </c>
      <c r="D29" s="3">
        <v>39011</v>
      </c>
      <c r="E29" t="s">
        <v>59</v>
      </c>
      <c r="F29" t="s">
        <v>44</v>
      </c>
      <c r="G29" s="1" t="str">
        <f>"4-38"</f>
        <v>4-38</v>
      </c>
    </row>
    <row r="30" spans="1:7" ht="12.75">
      <c r="A30" s="1">
        <v>21</v>
      </c>
      <c r="B30" t="s">
        <v>147</v>
      </c>
      <c r="C30" t="s">
        <v>98</v>
      </c>
      <c r="D30" s="3">
        <v>40474</v>
      </c>
      <c r="E30" t="s">
        <v>101</v>
      </c>
      <c r="F30" t="s">
        <v>151</v>
      </c>
      <c r="G30" s="1" t="str">
        <f>"4-41"</f>
        <v>4-41</v>
      </c>
    </row>
    <row r="31" spans="1:7" ht="12.75">
      <c r="A31" s="1">
        <v>22</v>
      </c>
      <c r="B31" t="s">
        <v>65</v>
      </c>
      <c r="C31" t="s">
        <v>98</v>
      </c>
      <c r="D31" s="3">
        <v>40474</v>
      </c>
      <c r="E31" t="s">
        <v>101</v>
      </c>
      <c r="F31" t="s">
        <v>151</v>
      </c>
      <c r="G31" s="1" t="str">
        <f>"4-49"</f>
        <v>4-49</v>
      </c>
    </row>
    <row r="32" spans="1:7" ht="12.75">
      <c r="A32" s="1">
        <v>23</v>
      </c>
      <c r="B32" t="s">
        <v>63</v>
      </c>
      <c r="C32" t="s">
        <v>98</v>
      </c>
      <c r="D32" s="3">
        <v>39040</v>
      </c>
      <c r="E32" t="s">
        <v>101</v>
      </c>
      <c r="F32" t="s">
        <v>151</v>
      </c>
      <c r="G32" s="1" t="str">
        <f>"4-56"</f>
        <v>4-56</v>
      </c>
    </row>
    <row r="33" spans="1:7" ht="12.75">
      <c r="A33" s="1">
        <v>24</v>
      </c>
      <c r="B33" t="s">
        <v>61</v>
      </c>
      <c r="C33" t="s">
        <v>97</v>
      </c>
      <c r="D33" s="3">
        <v>39046</v>
      </c>
      <c r="E33" t="s">
        <v>24</v>
      </c>
      <c r="F33" t="s">
        <v>37</v>
      </c>
      <c r="G33" s="1" t="str">
        <f>"4-57"</f>
        <v>4-57</v>
      </c>
    </row>
    <row r="34" spans="1:7" ht="12.75">
      <c r="A34" s="1">
        <v>25</v>
      </c>
      <c r="B34" t="s">
        <v>72</v>
      </c>
      <c r="C34" t="s">
        <v>27</v>
      </c>
      <c r="D34" s="3">
        <v>38661</v>
      </c>
      <c r="E34" t="s">
        <v>31</v>
      </c>
      <c r="F34" t="s">
        <v>44</v>
      </c>
      <c r="G34" s="1" t="str">
        <f>"3-3"</f>
        <v>3-3</v>
      </c>
    </row>
    <row r="35" spans="1:7" ht="12.75">
      <c r="A35" s="1">
        <v>26</v>
      </c>
      <c r="B35" t="s">
        <v>72</v>
      </c>
      <c r="C35" t="s">
        <v>98</v>
      </c>
      <c r="D35" s="3">
        <v>40110</v>
      </c>
      <c r="E35" t="s">
        <v>59</v>
      </c>
      <c r="F35" t="s">
        <v>30</v>
      </c>
      <c r="G35" s="1" t="str">
        <f>"3-9"</f>
        <v>3-9</v>
      </c>
    </row>
    <row r="36" spans="1:7" ht="12.75">
      <c r="A36" s="1">
        <v>27</v>
      </c>
      <c r="B36" t="s">
        <v>127</v>
      </c>
      <c r="C36" t="s">
        <v>98</v>
      </c>
      <c r="D36" s="3">
        <v>40488</v>
      </c>
      <c r="E36" t="s">
        <v>99</v>
      </c>
      <c r="F36" t="s">
        <v>132</v>
      </c>
      <c r="G36" s="1" t="str">
        <f>"3-9"</f>
        <v>3-9</v>
      </c>
    </row>
    <row r="37" spans="1:7" ht="12.75">
      <c r="A37" s="1">
        <v>28</v>
      </c>
      <c r="B37" t="s">
        <v>66</v>
      </c>
      <c r="C37" t="s">
        <v>27</v>
      </c>
      <c r="D37" s="3">
        <v>38696</v>
      </c>
      <c r="E37" t="s">
        <v>25</v>
      </c>
      <c r="F37" t="s">
        <v>134</v>
      </c>
      <c r="G37" s="1" t="str">
        <f>"3-11"</f>
        <v>3-11</v>
      </c>
    </row>
    <row r="38" spans="1:7" ht="12.75">
      <c r="A38" s="1">
        <v>29</v>
      </c>
      <c r="B38" t="s">
        <v>62</v>
      </c>
      <c r="C38" t="s">
        <v>97</v>
      </c>
      <c r="D38" s="3">
        <v>39487</v>
      </c>
      <c r="E38" t="s">
        <v>58</v>
      </c>
      <c r="F38" t="s">
        <v>30</v>
      </c>
      <c r="G38" s="1" t="str">
        <f>"3-12"</f>
        <v>3-12</v>
      </c>
    </row>
    <row r="39" spans="1:7" ht="12.75">
      <c r="A39" s="1">
        <v>30</v>
      </c>
      <c r="B39" t="s">
        <v>63</v>
      </c>
      <c r="C39" t="s">
        <v>97</v>
      </c>
      <c r="D39" s="3">
        <v>39466</v>
      </c>
      <c r="E39" t="s">
        <v>56</v>
      </c>
      <c r="F39" t="s">
        <v>135</v>
      </c>
      <c r="G39" s="1" t="str">
        <f>"3-13"</f>
        <v>3-13</v>
      </c>
    </row>
    <row r="40" spans="1:7" ht="12.75">
      <c r="A40" s="1">
        <v>31</v>
      </c>
      <c r="B40" t="s">
        <v>68</v>
      </c>
      <c r="C40" t="s">
        <v>97</v>
      </c>
      <c r="D40" s="3">
        <v>39501</v>
      </c>
      <c r="E40" t="s">
        <v>35</v>
      </c>
      <c r="F40" t="s">
        <v>133</v>
      </c>
      <c r="G40" s="1" t="str">
        <f>"3-14"</f>
        <v>3-14</v>
      </c>
    </row>
    <row r="41" spans="1:7" ht="12.75">
      <c r="A41" s="1">
        <v>32</v>
      </c>
      <c r="B41" t="s">
        <v>68</v>
      </c>
      <c r="C41" t="s">
        <v>98</v>
      </c>
      <c r="D41" s="3">
        <v>40215</v>
      </c>
      <c r="E41" t="s">
        <v>60</v>
      </c>
      <c r="F41" t="s">
        <v>143</v>
      </c>
      <c r="G41" s="1" t="str">
        <f>"3-17"</f>
        <v>3-17</v>
      </c>
    </row>
    <row r="42" spans="1:7" ht="12.75">
      <c r="A42" s="1">
        <v>33</v>
      </c>
      <c r="B42" t="s">
        <v>69</v>
      </c>
      <c r="C42" t="s">
        <v>27</v>
      </c>
      <c r="D42" s="3">
        <v>38703</v>
      </c>
      <c r="E42" t="s">
        <v>56</v>
      </c>
      <c r="F42" t="s">
        <v>102</v>
      </c>
      <c r="G42" s="1" t="str">
        <f>"3-17"</f>
        <v>3-17</v>
      </c>
    </row>
    <row r="43" spans="1:7" ht="12.75">
      <c r="A43" s="1">
        <v>34</v>
      </c>
      <c r="B43" t="s">
        <v>68</v>
      </c>
      <c r="C43" t="s">
        <v>98</v>
      </c>
      <c r="D43" s="3">
        <v>40565</v>
      </c>
      <c r="E43" t="s">
        <v>39</v>
      </c>
      <c r="F43" t="s">
        <v>30</v>
      </c>
      <c r="G43" s="1" t="str">
        <f>"3-18"</f>
        <v>3-18</v>
      </c>
    </row>
    <row r="44" spans="1:7" ht="12.75">
      <c r="A44" s="1">
        <v>35</v>
      </c>
      <c r="B44" t="s">
        <v>54</v>
      </c>
      <c r="C44" t="s">
        <v>97</v>
      </c>
      <c r="D44" s="3">
        <v>39410</v>
      </c>
      <c r="E44" t="s">
        <v>26</v>
      </c>
      <c r="F44" t="s">
        <v>57</v>
      </c>
      <c r="G44" s="1" t="str">
        <f>"3-19"</f>
        <v>3-19</v>
      </c>
    </row>
    <row r="45" spans="1:7" ht="12.75">
      <c r="A45" s="1">
        <v>36</v>
      </c>
      <c r="B45" t="s">
        <v>62</v>
      </c>
      <c r="C45" t="s">
        <v>27</v>
      </c>
      <c r="D45" s="3">
        <v>38794</v>
      </c>
      <c r="E45" t="s">
        <v>60</v>
      </c>
      <c r="F45" t="s">
        <v>103</v>
      </c>
      <c r="G45" s="1" t="str">
        <f>"3-19"</f>
        <v>3-19</v>
      </c>
    </row>
    <row r="46" spans="1:7" ht="12.75">
      <c r="A46" s="1">
        <v>37</v>
      </c>
      <c r="B46" t="s">
        <v>63</v>
      </c>
      <c r="C46" t="s">
        <v>98</v>
      </c>
      <c r="D46" s="3">
        <v>40488</v>
      </c>
      <c r="E46" t="s">
        <v>99</v>
      </c>
      <c r="F46" t="s">
        <v>132</v>
      </c>
      <c r="G46" s="1" t="str">
        <f>"3-20"</f>
        <v>3-20</v>
      </c>
    </row>
    <row r="47" spans="1:7" ht="12.75">
      <c r="A47" s="1">
        <v>38</v>
      </c>
      <c r="B47" t="s">
        <v>67</v>
      </c>
      <c r="C47" t="s">
        <v>97</v>
      </c>
      <c r="D47" s="3">
        <v>39123</v>
      </c>
      <c r="E47" t="s">
        <v>26</v>
      </c>
      <c r="F47" t="s">
        <v>136</v>
      </c>
      <c r="G47" s="1" t="str">
        <f>"3-21"</f>
        <v>3-21</v>
      </c>
    </row>
    <row r="48" spans="1:7" ht="12.75">
      <c r="A48" s="1">
        <v>39</v>
      </c>
      <c r="B48" t="s">
        <v>62</v>
      </c>
      <c r="C48" t="s">
        <v>27</v>
      </c>
      <c r="D48" s="3">
        <v>38787</v>
      </c>
      <c r="E48" t="s">
        <v>28</v>
      </c>
      <c r="F48" t="s">
        <v>104</v>
      </c>
      <c r="G48" s="1" t="str">
        <f>"3-21"</f>
        <v>3-21</v>
      </c>
    </row>
    <row r="49" spans="1:7" ht="12.75">
      <c r="A49" s="1">
        <v>40</v>
      </c>
      <c r="B49" t="s">
        <v>81</v>
      </c>
      <c r="C49" t="s">
        <v>97</v>
      </c>
      <c r="D49" s="3">
        <v>39137</v>
      </c>
      <c r="E49" t="s">
        <v>26</v>
      </c>
      <c r="F49" t="s">
        <v>57</v>
      </c>
      <c r="G49" s="1" t="str">
        <f>"3-22"</f>
        <v>3-22</v>
      </c>
    </row>
    <row r="50" spans="1:7" ht="12.75">
      <c r="A50" s="1">
        <v>41</v>
      </c>
      <c r="B50" t="s">
        <v>94</v>
      </c>
      <c r="C50" t="s">
        <v>97</v>
      </c>
      <c r="D50" s="3">
        <v>39859</v>
      </c>
      <c r="E50" t="s">
        <v>111</v>
      </c>
      <c r="F50" t="s">
        <v>129</v>
      </c>
      <c r="G50" s="1" t="str">
        <f>"3-22"</f>
        <v>3-22</v>
      </c>
    </row>
    <row r="51" spans="1:7" ht="12.75">
      <c r="A51" s="1">
        <v>42</v>
      </c>
      <c r="B51" t="s">
        <v>63</v>
      </c>
      <c r="C51" t="s">
        <v>97</v>
      </c>
      <c r="D51" s="3">
        <v>39473</v>
      </c>
      <c r="E51" t="s">
        <v>23</v>
      </c>
      <c r="F51" t="s">
        <v>105</v>
      </c>
      <c r="G51" s="1" t="str">
        <f>"3-23"</f>
        <v>3-23</v>
      </c>
    </row>
    <row r="52" spans="1:7" ht="12.75">
      <c r="A52" s="1">
        <v>43</v>
      </c>
      <c r="B52" t="s">
        <v>36</v>
      </c>
      <c r="C52" t="s">
        <v>27</v>
      </c>
      <c r="D52" s="3">
        <v>38668</v>
      </c>
      <c r="E52" t="s">
        <v>60</v>
      </c>
      <c r="F52" t="s">
        <v>106</v>
      </c>
      <c r="G52" s="1" t="str">
        <f>"3-23"</f>
        <v>3-23</v>
      </c>
    </row>
    <row r="53" spans="1:7" ht="12.75">
      <c r="A53" s="1">
        <v>44</v>
      </c>
      <c r="B53" t="s">
        <v>68</v>
      </c>
      <c r="C53" t="s">
        <v>97</v>
      </c>
      <c r="D53" s="3">
        <v>39396</v>
      </c>
      <c r="E53" t="s">
        <v>26</v>
      </c>
      <c r="F53" t="s">
        <v>30</v>
      </c>
      <c r="G53" s="1" t="str">
        <f>"3-24"</f>
        <v>3-24</v>
      </c>
    </row>
    <row r="54" spans="1:7" ht="12.75">
      <c r="A54" s="1">
        <v>45</v>
      </c>
      <c r="B54" t="s">
        <v>144</v>
      </c>
      <c r="C54" t="s">
        <v>98</v>
      </c>
      <c r="D54" s="3">
        <v>40222</v>
      </c>
      <c r="E54" t="s">
        <v>23</v>
      </c>
      <c r="F54" t="s">
        <v>105</v>
      </c>
      <c r="G54" s="1" t="str">
        <f>"3-24"</f>
        <v>3-24</v>
      </c>
    </row>
    <row r="55" spans="1:7" ht="12.75">
      <c r="A55" s="1">
        <v>46</v>
      </c>
      <c r="B55" t="s">
        <v>63</v>
      </c>
      <c r="C55" t="s">
        <v>98</v>
      </c>
      <c r="D55" s="3">
        <v>39004</v>
      </c>
      <c r="E55" t="s">
        <v>26</v>
      </c>
      <c r="F55" t="s">
        <v>57</v>
      </c>
      <c r="G55" s="1" t="str">
        <f>"3-25"</f>
        <v>3-25</v>
      </c>
    </row>
    <row r="56" spans="1:7" ht="12.75">
      <c r="A56" s="1">
        <v>47</v>
      </c>
      <c r="B56" t="s">
        <v>62</v>
      </c>
      <c r="C56" t="s">
        <v>27</v>
      </c>
      <c r="D56" s="3">
        <v>38633</v>
      </c>
      <c r="E56" t="s">
        <v>107</v>
      </c>
      <c r="F56" t="s">
        <v>108</v>
      </c>
      <c r="G56" s="1" t="str">
        <f>"3-25"</f>
        <v>3-25</v>
      </c>
    </row>
    <row r="57" spans="1:7" ht="12.75">
      <c r="A57" s="1">
        <v>48</v>
      </c>
      <c r="B57" t="s">
        <v>36</v>
      </c>
      <c r="C57" t="s">
        <v>27</v>
      </c>
      <c r="D57" s="3">
        <v>38738</v>
      </c>
      <c r="E57" t="s">
        <v>99</v>
      </c>
      <c r="F57" t="s">
        <v>44</v>
      </c>
      <c r="G57" s="1" t="str">
        <f>"3-25"</f>
        <v>3-25</v>
      </c>
    </row>
    <row r="58" spans="1:7" ht="12.75">
      <c r="A58" s="1">
        <v>49</v>
      </c>
      <c r="B58" t="s">
        <v>145</v>
      </c>
      <c r="C58" t="s">
        <v>97</v>
      </c>
      <c r="D58" s="3">
        <v>39417</v>
      </c>
      <c r="E58" t="s">
        <v>58</v>
      </c>
      <c r="F58" t="s">
        <v>137</v>
      </c>
      <c r="G58" s="1" t="str">
        <f>"3-26"</f>
        <v>3-26</v>
      </c>
    </row>
    <row r="59" spans="1:7" ht="12.75">
      <c r="A59" s="1">
        <v>50</v>
      </c>
      <c r="B59" t="s">
        <v>74</v>
      </c>
      <c r="C59" t="s">
        <v>97</v>
      </c>
      <c r="D59" s="3">
        <v>39761</v>
      </c>
      <c r="E59" t="s">
        <v>23</v>
      </c>
      <c r="F59" t="s">
        <v>129</v>
      </c>
      <c r="G59" s="1" t="str">
        <f>"3-26"</f>
        <v>3-26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9.7109375" style="0" customWidth="1"/>
    <col min="3" max="3" width="16.7109375" style="0" customWidth="1"/>
    <col min="4" max="4" width="10.7109375" style="1" customWidth="1"/>
    <col min="5" max="6" width="19.7109375" style="0" customWidth="1"/>
    <col min="7" max="7" width="9.140625" style="4" customWidth="1"/>
  </cols>
  <sheetData>
    <row r="2" spans="1:7" ht="20.25">
      <c r="A2" s="5" t="s">
        <v>33</v>
      </c>
      <c r="B2" s="5"/>
      <c r="C2" s="5"/>
      <c r="D2" s="5"/>
      <c r="E2" s="5"/>
      <c r="F2" s="5"/>
      <c r="G2" s="5"/>
    </row>
    <row r="4" spans="1:7" ht="18">
      <c r="A4" s="6" t="s">
        <v>34</v>
      </c>
      <c r="B4" s="6"/>
      <c r="C4" s="6"/>
      <c r="D4" s="6"/>
      <c r="E4" s="6"/>
      <c r="F4" s="6"/>
      <c r="G4" s="6"/>
    </row>
    <row r="5" spans="1:7" ht="18">
      <c r="A5" s="6" t="s">
        <v>96</v>
      </c>
      <c r="B5" s="6"/>
      <c r="C5" s="6"/>
      <c r="D5" s="6"/>
      <c r="E5" s="6"/>
      <c r="F5" s="6"/>
      <c r="G5" s="6"/>
    </row>
    <row r="7" spans="1:7" ht="15">
      <c r="A7" s="7" t="s">
        <v>149</v>
      </c>
      <c r="B7" s="7"/>
      <c r="C7" s="7"/>
      <c r="D7" s="7"/>
      <c r="E7" s="7"/>
      <c r="F7" s="7"/>
      <c r="G7" s="7"/>
    </row>
    <row r="9" spans="1:7" ht="12.75">
      <c r="A9" s="1" t="s">
        <v>1</v>
      </c>
      <c r="B9" t="s">
        <v>2</v>
      </c>
      <c r="C9" t="s">
        <v>18</v>
      </c>
      <c r="D9" s="1" t="s">
        <v>19</v>
      </c>
      <c r="E9" t="s">
        <v>20</v>
      </c>
      <c r="F9" t="s">
        <v>21</v>
      </c>
      <c r="G9" s="4" t="s">
        <v>22</v>
      </c>
    </row>
    <row r="10" spans="1:7" ht="12.75">
      <c r="A10" s="1">
        <v>1</v>
      </c>
      <c r="B10" t="s">
        <v>62</v>
      </c>
      <c r="C10" t="s">
        <v>98</v>
      </c>
      <c r="D10" s="3">
        <v>39137</v>
      </c>
      <c r="E10" t="s">
        <v>28</v>
      </c>
      <c r="F10" t="s">
        <v>44</v>
      </c>
      <c r="G10" s="1" t="str">
        <f>"1-88"</f>
        <v>1-88</v>
      </c>
    </row>
    <row r="11" spans="1:7" ht="12.75">
      <c r="A11" s="1">
        <v>2</v>
      </c>
      <c r="B11" t="s">
        <v>67</v>
      </c>
      <c r="C11" t="s">
        <v>97</v>
      </c>
      <c r="D11" s="3">
        <v>39053</v>
      </c>
      <c r="E11" t="s">
        <v>25</v>
      </c>
      <c r="F11" t="s">
        <v>136</v>
      </c>
      <c r="G11" s="1" t="str">
        <f>"0-84"</f>
        <v>0-84</v>
      </c>
    </row>
    <row r="12" spans="1:7" ht="12.75">
      <c r="A12" s="1">
        <v>3</v>
      </c>
      <c r="B12" t="s">
        <v>64</v>
      </c>
      <c r="C12" t="s">
        <v>98</v>
      </c>
      <c r="D12" s="3">
        <v>39137</v>
      </c>
      <c r="E12" t="s">
        <v>28</v>
      </c>
      <c r="F12" t="s">
        <v>44</v>
      </c>
      <c r="G12" s="1" t="str">
        <f>"1-77"</f>
        <v>1-77</v>
      </c>
    </row>
    <row r="13" spans="1:7" ht="12.75">
      <c r="A13" s="1">
        <v>4</v>
      </c>
      <c r="B13" t="s">
        <v>65</v>
      </c>
      <c r="C13" t="s">
        <v>97</v>
      </c>
      <c r="D13" s="3">
        <v>39116</v>
      </c>
      <c r="E13" t="s">
        <v>101</v>
      </c>
      <c r="F13" t="s">
        <v>152</v>
      </c>
      <c r="G13" s="1" t="str">
        <f>"1-72"</f>
        <v>1-72</v>
      </c>
    </row>
    <row r="14" spans="1:7" ht="12.75">
      <c r="A14" s="1">
        <v>5</v>
      </c>
      <c r="B14" t="s">
        <v>15</v>
      </c>
      <c r="C14" t="s">
        <v>97</v>
      </c>
      <c r="D14" s="3">
        <v>39018</v>
      </c>
      <c r="E14" t="s">
        <v>99</v>
      </c>
      <c r="F14" t="s">
        <v>136</v>
      </c>
      <c r="G14" s="1" t="str">
        <f>"1-68"</f>
        <v>1-68</v>
      </c>
    </row>
    <row r="15" spans="1:7" ht="12.75">
      <c r="A15" s="1">
        <v>6</v>
      </c>
      <c r="B15" t="s">
        <v>140</v>
      </c>
      <c r="C15" t="s">
        <v>98</v>
      </c>
      <c r="D15" s="3">
        <v>40502</v>
      </c>
      <c r="E15" t="s">
        <v>101</v>
      </c>
      <c r="F15" t="s">
        <v>30</v>
      </c>
      <c r="G15" s="1" t="str">
        <f>"1-67"</f>
        <v>1-67</v>
      </c>
    </row>
    <row r="16" spans="1:7" ht="12.75">
      <c r="A16" s="1">
        <v>7</v>
      </c>
      <c r="B16" t="s">
        <v>93</v>
      </c>
      <c r="C16" t="s">
        <v>97</v>
      </c>
      <c r="D16" s="3">
        <v>39788</v>
      </c>
      <c r="E16" t="s">
        <v>99</v>
      </c>
      <c r="F16" t="s">
        <v>132</v>
      </c>
      <c r="G16" s="1" t="str">
        <f>"3-66"</f>
        <v>3-66</v>
      </c>
    </row>
    <row r="17" spans="1:7" ht="12.75">
      <c r="A17" s="1">
        <v>8</v>
      </c>
      <c r="B17" t="s">
        <v>67</v>
      </c>
      <c r="C17" t="s">
        <v>97</v>
      </c>
      <c r="D17" s="3">
        <v>39375</v>
      </c>
      <c r="E17" t="s">
        <v>107</v>
      </c>
      <c r="F17" t="s">
        <v>30</v>
      </c>
      <c r="G17" s="1" t="str">
        <f>"0-65"</f>
        <v>0-65</v>
      </c>
    </row>
    <row r="18" spans="1:7" ht="12.75">
      <c r="A18" s="1">
        <v>9</v>
      </c>
      <c r="B18" t="s">
        <v>110</v>
      </c>
      <c r="C18" t="s">
        <v>97</v>
      </c>
      <c r="D18" s="3">
        <v>39046</v>
      </c>
      <c r="E18" t="s">
        <v>24</v>
      </c>
      <c r="F18" t="s">
        <v>37</v>
      </c>
      <c r="G18" s="1" t="str">
        <f>"1-61"</f>
        <v>1-61</v>
      </c>
    </row>
    <row r="19" spans="1:7" ht="12.75">
      <c r="A19" s="1">
        <v>10</v>
      </c>
      <c r="B19" t="s">
        <v>40</v>
      </c>
      <c r="C19" t="s">
        <v>97</v>
      </c>
      <c r="D19" s="3">
        <v>39053</v>
      </c>
      <c r="E19" t="s">
        <v>25</v>
      </c>
      <c r="F19" t="s">
        <v>136</v>
      </c>
      <c r="G19" s="1" t="str">
        <f>"3-60"</f>
        <v>3-60</v>
      </c>
    </row>
    <row r="20" spans="1:7" ht="12.75">
      <c r="A20" s="1">
        <v>11</v>
      </c>
      <c r="B20" t="s">
        <v>76</v>
      </c>
      <c r="C20" t="s">
        <v>97</v>
      </c>
      <c r="D20" s="3">
        <v>39116</v>
      </c>
      <c r="E20" t="s">
        <v>101</v>
      </c>
      <c r="F20" t="s">
        <v>152</v>
      </c>
      <c r="G20" s="1" t="str">
        <f>"1-59"</f>
        <v>1-59</v>
      </c>
    </row>
    <row r="21" spans="1:7" ht="12.75">
      <c r="A21" s="1">
        <v>12</v>
      </c>
      <c r="B21" t="s">
        <v>81</v>
      </c>
      <c r="C21" t="s">
        <v>97</v>
      </c>
      <c r="D21" s="3">
        <v>39116</v>
      </c>
      <c r="E21" t="s">
        <v>101</v>
      </c>
      <c r="F21" t="s">
        <v>152</v>
      </c>
      <c r="G21" s="1" t="str">
        <f>"1-58"</f>
        <v>1-58</v>
      </c>
    </row>
    <row r="22" spans="1:7" ht="12.75">
      <c r="A22" s="1">
        <v>13</v>
      </c>
      <c r="B22" t="s">
        <v>36</v>
      </c>
      <c r="C22" t="s">
        <v>97</v>
      </c>
      <c r="D22" s="3">
        <v>39466</v>
      </c>
      <c r="E22" t="s">
        <v>56</v>
      </c>
      <c r="F22" t="s">
        <v>135</v>
      </c>
      <c r="G22" s="1" t="str">
        <f>"2-58"</f>
        <v>2-58</v>
      </c>
    </row>
    <row r="23" spans="1:7" ht="12.75">
      <c r="A23" s="1">
        <v>14</v>
      </c>
      <c r="B23" t="s">
        <v>61</v>
      </c>
      <c r="C23" t="s">
        <v>97</v>
      </c>
      <c r="D23" s="3">
        <v>39046</v>
      </c>
      <c r="E23" t="s">
        <v>24</v>
      </c>
      <c r="F23" t="s">
        <v>37</v>
      </c>
      <c r="G23" s="1" t="str">
        <f>"4-57"</f>
        <v>4-57</v>
      </c>
    </row>
    <row r="24" spans="1:7" ht="12.75">
      <c r="A24" s="1">
        <v>15</v>
      </c>
      <c r="B24" t="s">
        <v>62</v>
      </c>
      <c r="C24" t="s">
        <v>98</v>
      </c>
      <c r="D24" s="3">
        <v>39067</v>
      </c>
      <c r="E24" t="s">
        <v>31</v>
      </c>
      <c r="F24" t="s">
        <v>44</v>
      </c>
      <c r="G24" s="1" t="str">
        <f>"0-56"</f>
        <v>0-56</v>
      </c>
    </row>
    <row r="25" spans="1:7" ht="12.75">
      <c r="A25" s="1">
        <v>16</v>
      </c>
      <c r="B25" t="s">
        <v>62</v>
      </c>
      <c r="C25" t="s">
        <v>97</v>
      </c>
      <c r="D25" s="3">
        <v>39417</v>
      </c>
      <c r="E25" t="s">
        <v>58</v>
      </c>
      <c r="F25" t="s">
        <v>137</v>
      </c>
      <c r="G25" s="1" t="str">
        <f>"1-56"</f>
        <v>1-56</v>
      </c>
    </row>
    <row r="26" spans="1:7" ht="12.75">
      <c r="A26" s="1">
        <v>17</v>
      </c>
      <c r="B26" t="s">
        <v>63</v>
      </c>
      <c r="C26" t="s">
        <v>98</v>
      </c>
      <c r="D26" s="3">
        <v>39040</v>
      </c>
      <c r="E26" t="s">
        <v>101</v>
      </c>
      <c r="F26" t="s">
        <v>151</v>
      </c>
      <c r="G26" s="1" t="str">
        <f>"4-56"</f>
        <v>4-56</v>
      </c>
    </row>
    <row r="27" spans="1:7" ht="12.75">
      <c r="A27" s="1">
        <v>18</v>
      </c>
      <c r="B27" t="s">
        <v>63</v>
      </c>
      <c r="C27" t="s">
        <v>98</v>
      </c>
      <c r="D27" s="3">
        <v>40502</v>
      </c>
      <c r="E27" t="s">
        <v>101</v>
      </c>
      <c r="F27" t="s">
        <v>30</v>
      </c>
      <c r="G27" s="1" t="str">
        <f>"0-55"</f>
        <v>0-55</v>
      </c>
    </row>
    <row r="28" spans="1:7" ht="12.75">
      <c r="A28" s="1">
        <v>19</v>
      </c>
      <c r="B28" t="s">
        <v>70</v>
      </c>
      <c r="C28" t="s">
        <v>97</v>
      </c>
      <c r="D28" s="3">
        <v>39046</v>
      </c>
      <c r="E28" t="s">
        <v>24</v>
      </c>
      <c r="F28" t="s">
        <v>37</v>
      </c>
      <c r="G28" s="1" t="str">
        <f>"2-55"</f>
        <v>2-55</v>
      </c>
    </row>
    <row r="29" spans="1:7" ht="12.75">
      <c r="A29" s="1">
        <v>20</v>
      </c>
      <c r="B29" t="s">
        <v>36</v>
      </c>
      <c r="C29" t="s">
        <v>98</v>
      </c>
      <c r="D29" s="3">
        <v>39109</v>
      </c>
      <c r="E29" t="s">
        <v>32</v>
      </c>
      <c r="F29" t="s">
        <v>138</v>
      </c>
      <c r="G29" s="1" t="str">
        <f>"3-54"</f>
        <v>3-54</v>
      </c>
    </row>
    <row r="30" spans="1:7" ht="12.75">
      <c r="A30" s="1">
        <v>21</v>
      </c>
      <c r="B30" t="s">
        <v>36</v>
      </c>
      <c r="C30" t="s">
        <v>97</v>
      </c>
      <c r="D30" s="3">
        <v>39480</v>
      </c>
      <c r="E30" t="s">
        <v>35</v>
      </c>
      <c r="F30" t="s">
        <v>30</v>
      </c>
      <c r="G30" s="1" t="str">
        <f>"0-53"</f>
        <v>0-53</v>
      </c>
    </row>
    <row r="31" spans="1:7" ht="12.75">
      <c r="A31" s="1">
        <v>22</v>
      </c>
      <c r="B31" t="s">
        <v>64</v>
      </c>
      <c r="C31" t="s">
        <v>98</v>
      </c>
      <c r="D31" s="3">
        <v>39067</v>
      </c>
      <c r="E31" t="s">
        <v>31</v>
      </c>
      <c r="F31" t="s">
        <v>44</v>
      </c>
      <c r="G31" s="1" t="str">
        <f>"1-53"</f>
        <v>1-53</v>
      </c>
    </row>
    <row r="32" spans="1:7" ht="12.75">
      <c r="A32" s="1">
        <v>23</v>
      </c>
      <c r="B32" t="s">
        <v>36</v>
      </c>
      <c r="C32" t="s">
        <v>27</v>
      </c>
      <c r="D32" s="3">
        <v>38780</v>
      </c>
      <c r="E32" t="s">
        <v>25</v>
      </c>
      <c r="F32" t="s">
        <v>44</v>
      </c>
      <c r="G32" s="1" t="str">
        <f>"2-53"</f>
        <v>2-53</v>
      </c>
    </row>
    <row r="33" spans="1:7" ht="12.75">
      <c r="A33" s="1">
        <v>24</v>
      </c>
      <c r="B33" t="s">
        <v>36</v>
      </c>
      <c r="C33" t="s">
        <v>98</v>
      </c>
      <c r="D33" s="3">
        <v>39040</v>
      </c>
      <c r="E33" t="s">
        <v>101</v>
      </c>
      <c r="F33" t="s">
        <v>151</v>
      </c>
      <c r="G33" s="1" t="str">
        <f>"3-53"</f>
        <v>3-53</v>
      </c>
    </row>
    <row r="34" spans="1:7" ht="12.75">
      <c r="A34" s="1">
        <v>25</v>
      </c>
      <c r="B34" t="s">
        <v>92</v>
      </c>
      <c r="C34" t="s">
        <v>97</v>
      </c>
      <c r="D34" s="3">
        <v>39732</v>
      </c>
      <c r="E34" t="s">
        <v>35</v>
      </c>
      <c r="F34" t="s">
        <v>133</v>
      </c>
      <c r="G34" s="1" t="str">
        <f>"1-51"</f>
        <v>1-51</v>
      </c>
    </row>
    <row r="35" spans="1:7" ht="12.75">
      <c r="A35" s="1">
        <v>26</v>
      </c>
      <c r="B35" t="s">
        <v>68</v>
      </c>
      <c r="C35" t="s">
        <v>98</v>
      </c>
      <c r="D35" s="3">
        <v>39137</v>
      </c>
      <c r="E35" t="s">
        <v>28</v>
      </c>
      <c r="F35" t="s">
        <v>44</v>
      </c>
      <c r="G35" s="1" t="str">
        <f>"0-50"</f>
        <v>0-50</v>
      </c>
    </row>
    <row r="36" spans="1:7" ht="12.75">
      <c r="A36" s="1">
        <v>27</v>
      </c>
      <c r="B36" t="s">
        <v>70</v>
      </c>
      <c r="C36" t="s">
        <v>97</v>
      </c>
      <c r="D36" s="3">
        <v>39130</v>
      </c>
      <c r="E36" t="s">
        <v>58</v>
      </c>
      <c r="F36" t="s">
        <v>136</v>
      </c>
      <c r="G36" s="1" t="str">
        <f>"1-50"</f>
        <v>1-50</v>
      </c>
    </row>
    <row r="37" spans="1:7" ht="12.75">
      <c r="A37" s="1">
        <v>28</v>
      </c>
      <c r="B37" t="s">
        <v>62</v>
      </c>
      <c r="C37" t="s">
        <v>98</v>
      </c>
      <c r="D37" s="3">
        <v>39116</v>
      </c>
      <c r="E37" t="s">
        <v>42</v>
      </c>
      <c r="F37" t="s">
        <v>43</v>
      </c>
      <c r="G37" s="1" t="str">
        <f>"2-50"</f>
        <v>2-50</v>
      </c>
    </row>
    <row r="38" spans="1:7" ht="12.75">
      <c r="A38" s="1">
        <v>29</v>
      </c>
      <c r="B38" t="s">
        <v>144</v>
      </c>
      <c r="C38" t="s">
        <v>98</v>
      </c>
      <c r="D38" s="3">
        <v>40208</v>
      </c>
      <c r="E38" t="s">
        <v>59</v>
      </c>
      <c r="F38" t="s">
        <v>142</v>
      </c>
      <c r="G38" s="1" t="str">
        <f>"2-50"</f>
        <v>2-50</v>
      </c>
    </row>
    <row r="39" spans="1:7" ht="12.75">
      <c r="A39" s="1">
        <v>30</v>
      </c>
      <c r="B39" t="s">
        <v>79</v>
      </c>
      <c r="C39" t="s">
        <v>97</v>
      </c>
      <c r="D39" s="3">
        <v>39116</v>
      </c>
      <c r="E39" t="s">
        <v>101</v>
      </c>
      <c r="F39" t="s">
        <v>152</v>
      </c>
      <c r="G39" s="1" t="str">
        <f>"0-49"</f>
        <v>0-49</v>
      </c>
    </row>
    <row r="40" spans="1:7" ht="12.75">
      <c r="A40" s="1">
        <v>31</v>
      </c>
      <c r="B40" t="s">
        <v>90</v>
      </c>
      <c r="C40" t="s">
        <v>97</v>
      </c>
      <c r="D40" s="3">
        <v>39859</v>
      </c>
      <c r="E40" t="s">
        <v>111</v>
      </c>
      <c r="F40" t="s">
        <v>129</v>
      </c>
      <c r="G40" s="1" t="str">
        <f>"0-49"</f>
        <v>0-49</v>
      </c>
    </row>
    <row r="41" spans="1:7" ht="12.75">
      <c r="A41" s="1">
        <v>32</v>
      </c>
      <c r="B41" t="s">
        <v>70</v>
      </c>
      <c r="C41" t="s">
        <v>97</v>
      </c>
      <c r="D41" s="3">
        <v>39116</v>
      </c>
      <c r="E41" t="s">
        <v>101</v>
      </c>
      <c r="F41" t="s">
        <v>152</v>
      </c>
      <c r="G41" s="1" t="str">
        <f>"1-49"</f>
        <v>1-49</v>
      </c>
    </row>
    <row r="42" spans="1:7" ht="12.75">
      <c r="A42" s="1">
        <v>33</v>
      </c>
      <c r="B42" t="s">
        <v>75</v>
      </c>
      <c r="C42" t="s">
        <v>97</v>
      </c>
      <c r="D42" s="3">
        <v>39859</v>
      </c>
      <c r="E42" t="s">
        <v>111</v>
      </c>
      <c r="F42" t="s">
        <v>129</v>
      </c>
      <c r="G42" s="1" t="str">
        <f>"1-49"</f>
        <v>1-49</v>
      </c>
    </row>
    <row r="43" spans="1:7" ht="12.75">
      <c r="A43" s="1">
        <v>34</v>
      </c>
      <c r="B43" t="s">
        <v>65</v>
      </c>
      <c r="C43" t="s">
        <v>98</v>
      </c>
      <c r="D43" s="3">
        <v>40474</v>
      </c>
      <c r="E43" t="s">
        <v>101</v>
      </c>
      <c r="F43" t="s">
        <v>151</v>
      </c>
      <c r="G43" s="1" t="str">
        <f>"4-49"</f>
        <v>4-49</v>
      </c>
    </row>
    <row r="44" spans="1:7" ht="12.75">
      <c r="A44" s="1">
        <v>35</v>
      </c>
      <c r="B44" t="s">
        <v>80</v>
      </c>
      <c r="C44" t="s">
        <v>97</v>
      </c>
      <c r="D44" s="3">
        <v>39116</v>
      </c>
      <c r="E44" t="s">
        <v>101</v>
      </c>
      <c r="F44" t="s">
        <v>152</v>
      </c>
      <c r="G44" s="1" t="str">
        <f>"1-48"</f>
        <v>1-48</v>
      </c>
    </row>
    <row r="45" spans="1:7" ht="12.75">
      <c r="A45" s="1">
        <v>36</v>
      </c>
      <c r="B45" t="s">
        <v>78</v>
      </c>
      <c r="C45" t="s">
        <v>97</v>
      </c>
      <c r="D45" s="3">
        <v>39732</v>
      </c>
      <c r="E45" t="s">
        <v>35</v>
      </c>
      <c r="F45" t="s">
        <v>133</v>
      </c>
      <c r="G45" s="1" t="str">
        <f>"1-48"</f>
        <v>1-48</v>
      </c>
    </row>
    <row r="46" spans="1:7" ht="12.75">
      <c r="A46" s="1">
        <v>37</v>
      </c>
      <c r="B46" t="s">
        <v>83</v>
      </c>
      <c r="C46" t="s">
        <v>98</v>
      </c>
      <c r="D46" s="3">
        <v>39067</v>
      </c>
      <c r="E46" t="s">
        <v>31</v>
      </c>
      <c r="F46" t="s">
        <v>44</v>
      </c>
      <c r="G46" s="1" t="str">
        <f>"2-48"</f>
        <v>2-48</v>
      </c>
    </row>
    <row r="47" spans="1:7" ht="12.75">
      <c r="A47" s="1">
        <v>38</v>
      </c>
      <c r="B47" t="s">
        <v>69</v>
      </c>
      <c r="C47" t="s">
        <v>27</v>
      </c>
      <c r="D47" s="3">
        <v>38752</v>
      </c>
      <c r="E47" t="s">
        <v>35</v>
      </c>
      <c r="F47" t="s">
        <v>153</v>
      </c>
      <c r="G47" s="1" t="str">
        <f>"2-48"</f>
        <v>2-48</v>
      </c>
    </row>
    <row r="48" spans="1:7" ht="12.75">
      <c r="A48" s="1">
        <v>39</v>
      </c>
      <c r="B48" t="s">
        <v>144</v>
      </c>
      <c r="C48" t="s">
        <v>98</v>
      </c>
      <c r="D48" s="3">
        <v>40194</v>
      </c>
      <c r="E48" t="s">
        <v>107</v>
      </c>
      <c r="F48" t="s">
        <v>30</v>
      </c>
      <c r="G48" s="1" t="str">
        <f>"1-47"</f>
        <v>1-47</v>
      </c>
    </row>
    <row r="49" spans="1:7" ht="12.75">
      <c r="A49" s="1">
        <v>40</v>
      </c>
      <c r="B49" t="s">
        <v>38</v>
      </c>
      <c r="C49" t="s">
        <v>97</v>
      </c>
      <c r="D49" s="3">
        <v>39053</v>
      </c>
      <c r="E49" t="s">
        <v>25</v>
      </c>
      <c r="F49" t="s">
        <v>136</v>
      </c>
      <c r="G49" s="1" t="str">
        <f>"1-46"</f>
        <v>1-46</v>
      </c>
    </row>
    <row r="50" spans="1:7" ht="12.75">
      <c r="A50" s="1">
        <v>41</v>
      </c>
      <c r="B50" t="s">
        <v>71</v>
      </c>
      <c r="C50" t="s">
        <v>27</v>
      </c>
      <c r="D50" s="3">
        <v>38682</v>
      </c>
      <c r="E50" t="s">
        <v>60</v>
      </c>
      <c r="F50" t="s">
        <v>44</v>
      </c>
      <c r="G50" s="1" t="str">
        <f>"1-46"</f>
        <v>1-46</v>
      </c>
    </row>
    <row r="51" spans="1:7" ht="12.75">
      <c r="A51" s="1">
        <v>42</v>
      </c>
      <c r="B51" t="s">
        <v>140</v>
      </c>
      <c r="C51" t="s">
        <v>98</v>
      </c>
      <c r="D51" s="3">
        <v>40229</v>
      </c>
      <c r="E51" t="s">
        <v>39</v>
      </c>
      <c r="F51" t="s">
        <v>30</v>
      </c>
      <c r="G51" s="1" t="str">
        <f>"2-46"</f>
        <v>2-46</v>
      </c>
    </row>
    <row r="52" spans="1:7" ht="12.75">
      <c r="A52" s="1">
        <v>43</v>
      </c>
      <c r="B52" t="s">
        <v>112</v>
      </c>
      <c r="C52" t="s">
        <v>97</v>
      </c>
      <c r="D52" s="3">
        <v>39053</v>
      </c>
      <c r="E52" t="s">
        <v>25</v>
      </c>
      <c r="F52" t="s">
        <v>136</v>
      </c>
      <c r="G52" s="1" t="str">
        <f>"0-45"</f>
        <v>0-45</v>
      </c>
    </row>
    <row r="53" spans="1:7" ht="12.75">
      <c r="A53" s="1">
        <v>44</v>
      </c>
      <c r="B53" t="s">
        <v>65</v>
      </c>
      <c r="C53" t="s">
        <v>97</v>
      </c>
      <c r="D53" s="3">
        <v>39417</v>
      </c>
      <c r="E53" t="s">
        <v>58</v>
      </c>
      <c r="F53" t="s">
        <v>137</v>
      </c>
      <c r="G53" s="1" t="str">
        <f>"1-45"</f>
        <v>1-45</v>
      </c>
    </row>
    <row r="54" spans="1:7" ht="12.75">
      <c r="A54" s="1">
        <v>45</v>
      </c>
      <c r="B54" t="s">
        <v>62</v>
      </c>
      <c r="C54" t="s">
        <v>97</v>
      </c>
      <c r="D54" s="3">
        <v>39859</v>
      </c>
      <c r="E54" t="s">
        <v>111</v>
      </c>
      <c r="F54" t="s">
        <v>129</v>
      </c>
      <c r="G54" s="1" t="str">
        <f>"1-45"</f>
        <v>1-45</v>
      </c>
    </row>
    <row r="55" spans="1:7" ht="12.75">
      <c r="A55" s="1">
        <v>46</v>
      </c>
      <c r="B55" t="s">
        <v>63</v>
      </c>
      <c r="C55" t="s">
        <v>27</v>
      </c>
      <c r="D55" s="3">
        <v>38780</v>
      </c>
      <c r="E55" t="s">
        <v>25</v>
      </c>
      <c r="F55" t="s">
        <v>44</v>
      </c>
      <c r="G55" s="1" t="str">
        <f>"1-45"</f>
        <v>1-45</v>
      </c>
    </row>
    <row r="56" spans="1:7" ht="12.75">
      <c r="A56" s="1">
        <v>47</v>
      </c>
      <c r="B56" t="s">
        <v>140</v>
      </c>
      <c r="C56" t="s">
        <v>98</v>
      </c>
      <c r="D56" s="3">
        <v>40215</v>
      </c>
      <c r="E56" t="s">
        <v>60</v>
      </c>
      <c r="F56" t="s">
        <v>143</v>
      </c>
      <c r="G56" s="1" t="str">
        <f>"2-45"</f>
        <v>2-45</v>
      </c>
    </row>
    <row r="57" spans="1:7" ht="12.75">
      <c r="A57" s="1">
        <v>48</v>
      </c>
      <c r="B57" t="s">
        <v>62</v>
      </c>
      <c r="C57" t="s">
        <v>97</v>
      </c>
      <c r="D57" s="3">
        <v>39844</v>
      </c>
      <c r="E57" t="s">
        <v>39</v>
      </c>
      <c r="F57" t="s">
        <v>109</v>
      </c>
      <c r="G57" s="1" t="str">
        <f>"3-45"</f>
        <v>3-45</v>
      </c>
    </row>
    <row r="58" spans="1:7" ht="12.75">
      <c r="A58" s="1">
        <v>49</v>
      </c>
      <c r="B58" t="s">
        <v>65</v>
      </c>
      <c r="C58" t="s">
        <v>98</v>
      </c>
      <c r="D58" s="3">
        <v>40110</v>
      </c>
      <c r="E58" t="s">
        <v>59</v>
      </c>
      <c r="F58" t="s">
        <v>30</v>
      </c>
      <c r="G58" s="1" t="str">
        <f>"3-45"</f>
        <v>3-45</v>
      </c>
    </row>
    <row r="59" spans="1:7" ht="12.75">
      <c r="A59" s="1">
        <v>50</v>
      </c>
      <c r="B59" t="s">
        <v>113</v>
      </c>
      <c r="C59" t="s">
        <v>98</v>
      </c>
      <c r="D59" s="3">
        <v>39040</v>
      </c>
      <c r="E59" t="s">
        <v>101</v>
      </c>
      <c r="F59" t="s">
        <v>151</v>
      </c>
      <c r="G59" s="1" t="str">
        <f>"0-44"</f>
        <v>0-44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" right="0" top="0.3937007874015748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7" width="10.7109375" style="1" customWidth="1"/>
    <col min="8" max="8" width="10.8515625" style="1" customWidth="1"/>
    <col min="9" max="9" width="10.7109375" style="2" customWidth="1"/>
  </cols>
  <sheetData>
    <row r="2" spans="1:9" ht="19.5">
      <c r="A2" s="8" t="s">
        <v>114</v>
      </c>
      <c r="B2" s="8"/>
      <c r="C2" s="8"/>
      <c r="D2" s="8"/>
      <c r="E2" s="8"/>
      <c r="F2" s="8"/>
      <c r="G2" s="8"/>
      <c r="H2" s="8"/>
      <c r="I2" s="8"/>
    </row>
    <row r="4" spans="1:9" ht="15.75">
      <c r="A4" s="9" t="s">
        <v>34</v>
      </c>
      <c r="B4" s="9"/>
      <c r="C4" s="9"/>
      <c r="D4" s="9"/>
      <c r="E4" s="9"/>
      <c r="F4" s="9"/>
      <c r="G4" s="9"/>
      <c r="H4" s="9"/>
      <c r="I4" s="9"/>
    </row>
    <row r="5" spans="1:9" ht="15.75">
      <c r="A5" s="9" t="s">
        <v>96</v>
      </c>
      <c r="B5" s="9"/>
      <c r="C5" s="9"/>
      <c r="D5" s="9"/>
      <c r="E5" s="9"/>
      <c r="F5" s="9"/>
      <c r="G5" s="9"/>
      <c r="H5" s="9"/>
      <c r="I5" s="9"/>
    </row>
    <row r="7" spans="1:9" ht="15">
      <c r="A7" s="10" t="s">
        <v>149</v>
      </c>
      <c r="B7" s="10"/>
      <c r="C7" s="10"/>
      <c r="D7" s="10"/>
      <c r="E7" s="10"/>
      <c r="F7" s="10"/>
      <c r="G7" s="10"/>
      <c r="H7" s="10"/>
      <c r="I7" s="10"/>
    </row>
    <row r="9" spans="1:9" ht="12.75">
      <c r="A9" s="1" t="s">
        <v>1</v>
      </c>
      <c r="B9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47</v>
      </c>
      <c r="H9" s="1" t="s">
        <v>11</v>
      </c>
      <c r="I9" s="2" t="s">
        <v>13</v>
      </c>
    </row>
    <row r="10" spans="1:9" ht="12.75">
      <c r="A10" s="1">
        <v>1</v>
      </c>
      <c r="B10" t="s">
        <v>63</v>
      </c>
      <c r="C10" s="1">
        <v>50</v>
      </c>
      <c r="D10" s="1">
        <v>135.4</v>
      </c>
      <c r="E10" s="1">
        <v>3</v>
      </c>
      <c r="F10" s="1">
        <v>766</v>
      </c>
      <c r="G10" s="1">
        <v>45</v>
      </c>
      <c r="H10" s="1" t="str">
        <f>" 5-37"</f>
        <v> 5-37</v>
      </c>
      <c r="I10" s="2">
        <v>17.02</v>
      </c>
    </row>
    <row r="11" spans="1:9" ht="12.75">
      <c r="A11" s="1">
        <v>2</v>
      </c>
      <c r="B11" t="s">
        <v>62</v>
      </c>
      <c r="C11" s="1">
        <v>47</v>
      </c>
      <c r="D11" s="1">
        <v>333</v>
      </c>
      <c r="E11" s="1">
        <v>55</v>
      </c>
      <c r="F11" s="1">
        <v>1287</v>
      </c>
      <c r="G11" s="1">
        <v>73</v>
      </c>
      <c r="H11" s="1" t="str">
        <f>" 5-5"</f>
        <v> 5-5</v>
      </c>
      <c r="I11" s="2">
        <v>17.63</v>
      </c>
    </row>
    <row r="12" spans="1:9" ht="12.75">
      <c r="A12" s="1">
        <v>3</v>
      </c>
      <c r="B12" t="s">
        <v>72</v>
      </c>
      <c r="C12" s="1">
        <v>25</v>
      </c>
      <c r="D12" s="1">
        <v>58.3</v>
      </c>
      <c r="E12" s="1">
        <v>6</v>
      </c>
      <c r="F12" s="1">
        <v>269</v>
      </c>
      <c r="G12" s="1">
        <v>15</v>
      </c>
      <c r="H12" s="1" t="str">
        <f>" 3-3"</f>
        <v> 3-3</v>
      </c>
      <c r="I12" s="2">
        <v>17.93</v>
      </c>
    </row>
    <row r="13" spans="1:9" ht="12.75">
      <c r="A13" s="1">
        <v>4</v>
      </c>
      <c r="B13" t="s">
        <v>144</v>
      </c>
      <c r="C13" s="1">
        <v>27</v>
      </c>
      <c r="D13" s="1">
        <v>155.3</v>
      </c>
      <c r="E13" s="1">
        <v>18</v>
      </c>
      <c r="F13" s="1">
        <v>705</v>
      </c>
      <c r="G13" s="1">
        <v>38</v>
      </c>
      <c r="H13" s="1" t="str">
        <f>" 5-10"</f>
        <v> 5-10</v>
      </c>
      <c r="I13" s="2">
        <v>18.55</v>
      </c>
    </row>
    <row r="14" spans="1:9" ht="12.75">
      <c r="A14" s="1">
        <v>5</v>
      </c>
      <c r="B14" t="s">
        <v>40</v>
      </c>
      <c r="C14" s="1">
        <v>21</v>
      </c>
      <c r="D14" s="1">
        <v>68</v>
      </c>
      <c r="E14" s="1">
        <v>5</v>
      </c>
      <c r="F14" s="1">
        <v>330</v>
      </c>
      <c r="G14" s="1">
        <v>17</v>
      </c>
      <c r="H14" s="1" t="str">
        <f>" 3-35"</f>
        <v> 3-35</v>
      </c>
      <c r="I14" s="2">
        <v>19.41</v>
      </c>
    </row>
    <row r="15" spans="1:9" ht="12.75">
      <c r="A15" s="1">
        <v>6</v>
      </c>
      <c r="B15" t="s">
        <v>66</v>
      </c>
      <c r="C15" s="1">
        <v>15</v>
      </c>
      <c r="D15" s="1">
        <v>78.2</v>
      </c>
      <c r="E15" s="1">
        <v>13</v>
      </c>
      <c r="F15" s="1">
        <v>302</v>
      </c>
      <c r="G15" s="1">
        <v>15</v>
      </c>
      <c r="H15" s="1" t="str">
        <f>" 4-6"</f>
        <v> 4-6</v>
      </c>
      <c r="I15" s="2">
        <v>20.13</v>
      </c>
    </row>
    <row r="16" spans="1:9" ht="12.75">
      <c r="A16" s="1">
        <v>7</v>
      </c>
      <c r="B16" t="s">
        <v>70</v>
      </c>
      <c r="C16" s="1">
        <v>26</v>
      </c>
      <c r="D16" s="1">
        <v>103.3</v>
      </c>
      <c r="E16" s="1">
        <v>2</v>
      </c>
      <c r="F16" s="1">
        <v>570</v>
      </c>
      <c r="G16" s="1">
        <v>28</v>
      </c>
      <c r="H16" s="1" t="str">
        <f>" 4-25"</f>
        <v> 4-25</v>
      </c>
      <c r="I16" s="2">
        <v>20.36</v>
      </c>
    </row>
    <row r="17" spans="1:9" ht="12.75">
      <c r="A17" s="1">
        <v>8</v>
      </c>
      <c r="B17" t="s">
        <v>64</v>
      </c>
      <c r="C17" s="1">
        <v>37</v>
      </c>
      <c r="D17" s="1">
        <v>101.2</v>
      </c>
      <c r="E17" s="1">
        <v>6</v>
      </c>
      <c r="F17" s="1">
        <v>535</v>
      </c>
      <c r="G17" s="1">
        <v>25</v>
      </c>
      <c r="H17" s="1" t="str">
        <f>" 2-0"</f>
        <v> 2-0</v>
      </c>
      <c r="I17" s="2">
        <v>21.4</v>
      </c>
    </row>
    <row r="18" spans="1:9" ht="12.75">
      <c r="A18" s="1">
        <v>9</v>
      </c>
      <c r="B18" t="s">
        <v>36</v>
      </c>
      <c r="C18" s="1">
        <v>30</v>
      </c>
      <c r="D18" s="1">
        <v>179.4</v>
      </c>
      <c r="E18" s="1">
        <v>23</v>
      </c>
      <c r="F18" s="1">
        <v>855</v>
      </c>
      <c r="G18" s="1">
        <v>39</v>
      </c>
      <c r="H18" s="1" t="str">
        <f>" 3-23"</f>
        <v> 3-23</v>
      </c>
      <c r="I18" s="2">
        <v>21.92</v>
      </c>
    </row>
    <row r="19" spans="1:9" ht="12.75">
      <c r="A19" s="1">
        <v>10</v>
      </c>
      <c r="B19" t="s">
        <v>123</v>
      </c>
      <c r="C19" s="1">
        <v>19</v>
      </c>
      <c r="D19" s="1">
        <v>94</v>
      </c>
      <c r="E19" s="1">
        <v>9</v>
      </c>
      <c r="F19" s="1">
        <v>468</v>
      </c>
      <c r="G19" s="1">
        <v>20</v>
      </c>
      <c r="H19" s="1" t="str">
        <f>" 4-31"</f>
        <v> 4-31</v>
      </c>
      <c r="I19" s="2">
        <v>23.4</v>
      </c>
    </row>
    <row r="20" spans="1:9" ht="12.75">
      <c r="A20" s="1">
        <v>11</v>
      </c>
      <c r="B20" t="s">
        <v>65</v>
      </c>
      <c r="C20" s="1">
        <v>47</v>
      </c>
      <c r="D20" s="1">
        <v>216</v>
      </c>
      <c r="E20" s="1">
        <v>17</v>
      </c>
      <c r="F20" s="1">
        <v>1085</v>
      </c>
      <c r="G20" s="1">
        <v>42</v>
      </c>
      <c r="H20" s="1" t="str">
        <f>" 4-7"</f>
        <v> 4-7</v>
      </c>
      <c r="I20" s="2">
        <v>25.83</v>
      </c>
    </row>
    <row r="21" spans="1:9" ht="12.75">
      <c r="A21" s="1">
        <v>12</v>
      </c>
      <c r="B21" t="s">
        <v>68</v>
      </c>
      <c r="C21" s="1">
        <v>59</v>
      </c>
      <c r="D21" s="1">
        <v>200.1</v>
      </c>
      <c r="E21" s="1">
        <v>19</v>
      </c>
      <c r="F21" s="1">
        <v>902</v>
      </c>
      <c r="G21" s="1">
        <v>31</v>
      </c>
      <c r="H21" s="1" t="str">
        <f>" 3-14"</f>
        <v> 3-14</v>
      </c>
      <c r="I21" s="2">
        <v>29.1</v>
      </c>
    </row>
    <row r="22" spans="1:9" ht="12.75">
      <c r="A22" s="1">
        <v>13</v>
      </c>
      <c r="B22" t="s">
        <v>140</v>
      </c>
      <c r="C22" s="1">
        <v>24</v>
      </c>
      <c r="D22" s="1">
        <v>124</v>
      </c>
      <c r="E22" s="1">
        <v>9</v>
      </c>
      <c r="F22" s="1">
        <v>610</v>
      </c>
      <c r="G22" s="1">
        <v>18</v>
      </c>
      <c r="H22" s="1" t="str">
        <f>" 3-34"</f>
        <v> 3-34</v>
      </c>
      <c r="I22" s="2">
        <v>33.89</v>
      </c>
    </row>
  </sheetData>
  <sheetProtection/>
  <mergeCells count="4">
    <mergeCell ref="A2:I2"/>
    <mergeCell ref="A4:I4"/>
    <mergeCell ref="A5:I5"/>
    <mergeCell ref="A7:I7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6.421875" style="0" bestFit="1" customWidth="1"/>
    <col min="3" max="3" width="15.00390625" style="0" bestFit="1" customWidth="1"/>
    <col min="4" max="4" width="7.57421875" style="1" bestFit="1" customWidth="1"/>
    <col min="5" max="5" width="4.7109375" style="1" customWidth="1"/>
    <col min="6" max="13" width="6.7109375" style="1" customWidth="1"/>
    <col min="14" max="14" width="7.421875" style="1" customWidth="1"/>
  </cols>
  <sheetData>
    <row r="2" spans="1:14" ht="20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16.5">
      <c r="A4" s="11" t="s">
        <v>115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6" spans="1:14" ht="15">
      <c r="A6" s="7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1:14" ht="12.75">
      <c r="A8" s="1" t="s">
        <v>1</v>
      </c>
      <c r="B8" t="s">
        <v>2</v>
      </c>
      <c r="C8" t="s">
        <v>18</v>
      </c>
      <c r="D8" s="1" t="s">
        <v>46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</row>
    <row r="9" spans="1:14" ht="12.75">
      <c r="A9" s="1">
        <v>1</v>
      </c>
      <c r="B9" t="s">
        <v>62</v>
      </c>
      <c r="C9" t="s">
        <v>27</v>
      </c>
      <c r="D9" s="1" t="s">
        <v>116</v>
      </c>
      <c r="E9" s="1">
        <v>17</v>
      </c>
      <c r="F9" s="1">
        <v>109</v>
      </c>
      <c r="G9" s="1">
        <v>26</v>
      </c>
      <c r="H9" s="1">
        <v>289</v>
      </c>
      <c r="I9" s="1">
        <v>1</v>
      </c>
      <c r="J9" s="1" t="str">
        <f aca="true" t="shared" si="0" ref="J9:J58">"-"</f>
        <v>-</v>
      </c>
      <c r="K9" s="1" t="str">
        <f>" 5-5"</f>
        <v> 5-5</v>
      </c>
      <c r="L9" s="2">
        <v>2.65</v>
      </c>
      <c r="M9" s="2">
        <v>10.32</v>
      </c>
      <c r="N9" s="1">
        <v>28</v>
      </c>
    </row>
    <row r="10" spans="1:14" ht="12.75">
      <c r="A10" s="1">
        <v>2</v>
      </c>
      <c r="B10" t="s">
        <v>36</v>
      </c>
      <c r="C10" t="s">
        <v>27</v>
      </c>
      <c r="D10" s="1" t="s">
        <v>116</v>
      </c>
      <c r="E10" s="1">
        <v>15</v>
      </c>
      <c r="F10" s="1">
        <v>100.4</v>
      </c>
      <c r="G10" s="1">
        <v>15</v>
      </c>
      <c r="H10" s="1">
        <v>398</v>
      </c>
      <c r="I10" s="1" t="str">
        <f>"-"</f>
        <v>-</v>
      </c>
      <c r="J10" s="1" t="str">
        <f t="shared" si="0"/>
        <v>-</v>
      </c>
      <c r="K10" s="1" t="str">
        <f>" 3-23"</f>
        <v> 3-23</v>
      </c>
      <c r="L10" s="2">
        <v>3.95</v>
      </c>
      <c r="M10" s="2">
        <v>18.95</v>
      </c>
      <c r="N10" s="1">
        <v>21</v>
      </c>
    </row>
    <row r="11" spans="1:14" ht="12.75">
      <c r="A11" s="1">
        <v>3</v>
      </c>
      <c r="B11" t="s">
        <v>62</v>
      </c>
      <c r="C11" t="s">
        <v>98</v>
      </c>
      <c r="D11" s="1" t="s">
        <v>117</v>
      </c>
      <c r="E11" s="1">
        <v>13</v>
      </c>
      <c r="F11" s="1">
        <v>92</v>
      </c>
      <c r="G11" s="1">
        <v>7</v>
      </c>
      <c r="H11" s="1">
        <v>496</v>
      </c>
      <c r="I11" s="1" t="str">
        <f>"-"</f>
        <v>-</v>
      </c>
      <c r="J11" s="1" t="str">
        <f t="shared" si="0"/>
        <v>-</v>
      </c>
      <c r="K11" s="1" t="str">
        <f>" 4-19"</f>
        <v> 4-19</v>
      </c>
      <c r="L11" s="2">
        <v>5.39</v>
      </c>
      <c r="M11" s="2">
        <v>26.11</v>
      </c>
      <c r="N11" s="1">
        <v>19</v>
      </c>
    </row>
    <row r="12" spans="1:14" ht="12.75">
      <c r="A12" s="1">
        <v>4</v>
      </c>
      <c r="B12" t="s">
        <v>123</v>
      </c>
      <c r="C12" t="s">
        <v>98</v>
      </c>
      <c r="D12" s="1" t="s">
        <v>139</v>
      </c>
      <c r="E12" s="1">
        <v>15</v>
      </c>
      <c r="F12" s="1">
        <v>80</v>
      </c>
      <c r="G12" s="1">
        <v>7</v>
      </c>
      <c r="H12" s="1">
        <v>399</v>
      </c>
      <c r="I12" s="1" t="str">
        <f>"-"</f>
        <v>-</v>
      </c>
      <c r="J12" s="1" t="str">
        <f t="shared" si="0"/>
        <v>-</v>
      </c>
      <c r="K12" s="1" t="str">
        <f>" 4-31"</f>
        <v> 4-31</v>
      </c>
      <c r="L12" s="2">
        <v>4.99</v>
      </c>
      <c r="M12" s="2">
        <v>23.47</v>
      </c>
      <c r="N12" s="1">
        <v>17</v>
      </c>
    </row>
    <row r="13" spans="1:14" ht="12.75">
      <c r="A13" s="1">
        <v>5</v>
      </c>
      <c r="B13" t="s">
        <v>144</v>
      </c>
      <c r="C13" t="s">
        <v>98</v>
      </c>
      <c r="D13" s="1" t="s">
        <v>139</v>
      </c>
      <c r="E13" s="1">
        <v>11</v>
      </c>
      <c r="F13" s="1">
        <v>71</v>
      </c>
      <c r="G13" s="1">
        <v>8</v>
      </c>
      <c r="H13" s="1">
        <v>338</v>
      </c>
      <c r="I13" s="1" t="str">
        <f>"-"</f>
        <v>-</v>
      </c>
      <c r="J13" s="1" t="str">
        <f t="shared" si="0"/>
        <v>-</v>
      </c>
      <c r="K13" s="1" t="str">
        <f>" 3-24"</f>
        <v> 3-24</v>
      </c>
      <c r="L13" s="2">
        <v>4.76</v>
      </c>
      <c r="M13" s="2">
        <v>22.53</v>
      </c>
      <c r="N13" s="1">
        <v>15</v>
      </c>
    </row>
    <row r="14" spans="1:14" ht="12.75">
      <c r="A14" s="1">
        <v>6</v>
      </c>
      <c r="B14" t="s">
        <v>62</v>
      </c>
      <c r="C14" t="s">
        <v>97</v>
      </c>
      <c r="D14" s="1" t="s">
        <v>118</v>
      </c>
      <c r="E14" s="1">
        <v>7</v>
      </c>
      <c r="F14" s="1">
        <v>56</v>
      </c>
      <c r="G14" s="1">
        <v>9</v>
      </c>
      <c r="H14" s="1">
        <v>221</v>
      </c>
      <c r="I14" s="1">
        <v>1</v>
      </c>
      <c r="J14" s="1" t="str">
        <f t="shared" si="0"/>
        <v>-</v>
      </c>
      <c r="K14" s="1" t="str">
        <f>" 5-14"</f>
        <v> 5-14</v>
      </c>
      <c r="L14" s="2">
        <v>3.95</v>
      </c>
      <c r="M14" s="2">
        <v>14.73</v>
      </c>
      <c r="N14" s="1">
        <v>15</v>
      </c>
    </row>
    <row r="15" spans="1:14" ht="12.75">
      <c r="A15" s="1">
        <v>7</v>
      </c>
      <c r="B15" t="s">
        <v>64</v>
      </c>
      <c r="C15" t="s">
        <v>98</v>
      </c>
      <c r="D15" s="1" t="s">
        <v>117</v>
      </c>
      <c r="E15" s="1">
        <v>16</v>
      </c>
      <c r="F15" s="1">
        <v>58</v>
      </c>
      <c r="G15" s="1">
        <v>4</v>
      </c>
      <c r="H15" s="1">
        <v>326</v>
      </c>
      <c r="I15" s="1" t="str">
        <f aca="true" t="shared" si="1" ref="I15:I23">"-"</f>
        <v>-</v>
      </c>
      <c r="J15" s="1" t="str">
        <f t="shared" si="0"/>
        <v>-</v>
      </c>
      <c r="K15" s="1" t="str">
        <f>" 2-0"</f>
        <v> 2-0</v>
      </c>
      <c r="L15" s="2">
        <v>5.62</v>
      </c>
      <c r="M15" s="2">
        <v>21.73</v>
      </c>
      <c r="N15" s="1">
        <v>15</v>
      </c>
    </row>
    <row r="16" spans="1:14" ht="12.75">
      <c r="A16" s="1">
        <v>8</v>
      </c>
      <c r="B16" t="s">
        <v>66</v>
      </c>
      <c r="C16" t="s">
        <v>27</v>
      </c>
      <c r="D16" s="1" t="s">
        <v>116</v>
      </c>
      <c r="E16" s="1">
        <v>15</v>
      </c>
      <c r="F16" s="1">
        <v>78.2</v>
      </c>
      <c r="G16" s="1">
        <v>13</v>
      </c>
      <c r="H16" s="1">
        <v>302</v>
      </c>
      <c r="I16" s="1" t="str">
        <f t="shared" si="1"/>
        <v>-</v>
      </c>
      <c r="J16" s="1" t="str">
        <f t="shared" si="0"/>
        <v>-</v>
      </c>
      <c r="K16" s="1" t="str">
        <f>" 4-6"</f>
        <v> 4-6</v>
      </c>
      <c r="L16" s="2">
        <v>3.86</v>
      </c>
      <c r="M16" s="2">
        <v>20.13</v>
      </c>
      <c r="N16" s="1">
        <v>15</v>
      </c>
    </row>
    <row r="17" spans="1:14" ht="12.75">
      <c r="A17" s="1">
        <v>9</v>
      </c>
      <c r="B17" t="s">
        <v>63</v>
      </c>
      <c r="C17" t="s">
        <v>97</v>
      </c>
      <c r="D17" s="1" t="s">
        <v>119</v>
      </c>
      <c r="E17" s="1">
        <v>14</v>
      </c>
      <c r="F17" s="1">
        <v>39.2</v>
      </c>
      <c r="G17" s="1">
        <v>2</v>
      </c>
      <c r="H17" s="1">
        <v>221</v>
      </c>
      <c r="I17" s="1" t="str">
        <f t="shared" si="1"/>
        <v>-</v>
      </c>
      <c r="J17" s="1" t="str">
        <f t="shared" si="0"/>
        <v>-</v>
      </c>
      <c r="K17" s="1" t="str">
        <f>" 3-13"</f>
        <v> 3-13</v>
      </c>
      <c r="L17" s="2">
        <v>5.62</v>
      </c>
      <c r="M17" s="2">
        <v>15.79</v>
      </c>
      <c r="N17" s="1">
        <v>14</v>
      </c>
    </row>
    <row r="18" spans="1:14" ht="12.75">
      <c r="A18" s="1">
        <v>10</v>
      </c>
      <c r="B18" t="s">
        <v>70</v>
      </c>
      <c r="C18" t="s">
        <v>98</v>
      </c>
      <c r="D18" s="1" t="s">
        <v>139</v>
      </c>
      <c r="E18" s="1">
        <v>11</v>
      </c>
      <c r="F18" s="1">
        <v>51.3</v>
      </c>
      <c r="G18" s="1">
        <v>1</v>
      </c>
      <c r="H18" s="1">
        <v>251</v>
      </c>
      <c r="I18" s="1" t="str">
        <f t="shared" si="1"/>
        <v>-</v>
      </c>
      <c r="J18" s="1" t="str">
        <f t="shared" si="0"/>
        <v>-</v>
      </c>
      <c r="K18" s="1" t="str">
        <f>" 4-25"</f>
        <v> 4-25</v>
      </c>
      <c r="L18" s="2">
        <v>4.87</v>
      </c>
      <c r="M18" s="2">
        <v>19.31</v>
      </c>
      <c r="N18" s="1">
        <v>13</v>
      </c>
    </row>
    <row r="19" spans="1:14" ht="12.75">
      <c r="A19" s="1">
        <v>11</v>
      </c>
      <c r="B19" t="s">
        <v>65</v>
      </c>
      <c r="C19" t="s">
        <v>98</v>
      </c>
      <c r="D19" s="1" t="s">
        <v>139</v>
      </c>
      <c r="E19" s="1">
        <v>14</v>
      </c>
      <c r="F19" s="1">
        <v>77</v>
      </c>
      <c r="G19" s="1">
        <v>4</v>
      </c>
      <c r="H19" s="1">
        <v>337</v>
      </c>
      <c r="I19" s="1" t="str">
        <f t="shared" si="1"/>
        <v>-</v>
      </c>
      <c r="J19" s="1" t="str">
        <f t="shared" si="0"/>
        <v>-</v>
      </c>
      <c r="K19" s="1" t="str">
        <f>" 3-45"</f>
        <v> 3-45</v>
      </c>
      <c r="L19" s="2">
        <v>4.38</v>
      </c>
      <c r="M19" s="2">
        <v>28.08</v>
      </c>
      <c r="N19" s="1">
        <v>12</v>
      </c>
    </row>
    <row r="20" spans="1:14" ht="12.75">
      <c r="A20" s="1">
        <v>12</v>
      </c>
      <c r="B20" t="s">
        <v>67</v>
      </c>
      <c r="C20" t="s">
        <v>97</v>
      </c>
      <c r="D20" s="1" t="s">
        <v>117</v>
      </c>
      <c r="E20" s="1">
        <v>10</v>
      </c>
      <c r="F20" s="1">
        <v>57</v>
      </c>
      <c r="G20" s="1">
        <v>4</v>
      </c>
      <c r="H20" s="1">
        <v>300</v>
      </c>
      <c r="I20" s="1" t="str">
        <f t="shared" si="1"/>
        <v>-</v>
      </c>
      <c r="J20" s="1" t="str">
        <f t="shared" si="0"/>
        <v>-</v>
      </c>
      <c r="K20" s="1" t="str">
        <f>" 3-21"</f>
        <v> 3-21</v>
      </c>
      <c r="L20" s="2">
        <v>5.26</v>
      </c>
      <c r="M20" s="2">
        <v>25</v>
      </c>
      <c r="N20" s="1">
        <v>12</v>
      </c>
    </row>
    <row r="21" spans="1:14" ht="12.75">
      <c r="A21" s="1">
        <v>13</v>
      </c>
      <c r="B21" t="s">
        <v>36</v>
      </c>
      <c r="C21" t="s">
        <v>98</v>
      </c>
      <c r="D21" s="1" t="s">
        <v>117</v>
      </c>
      <c r="E21" s="1">
        <v>8</v>
      </c>
      <c r="F21" s="1">
        <v>39</v>
      </c>
      <c r="G21" s="1">
        <v>2</v>
      </c>
      <c r="H21" s="1">
        <v>249</v>
      </c>
      <c r="I21" s="1" t="str">
        <f t="shared" si="1"/>
        <v>-</v>
      </c>
      <c r="J21" s="1" t="str">
        <f t="shared" si="0"/>
        <v>-</v>
      </c>
      <c r="K21" s="1" t="str">
        <f>" 3-53"</f>
        <v> 3-53</v>
      </c>
      <c r="L21" s="2">
        <v>6.38</v>
      </c>
      <c r="M21" s="2">
        <v>20.75</v>
      </c>
      <c r="N21" s="1">
        <v>12</v>
      </c>
    </row>
    <row r="22" spans="1:14" ht="12.75">
      <c r="A22" s="1">
        <v>14</v>
      </c>
      <c r="B22" t="s">
        <v>63</v>
      </c>
      <c r="C22" t="s">
        <v>98</v>
      </c>
      <c r="D22" s="1" t="s">
        <v>117</v>
      </c>
      <c r="E22" s="1">
        <v>7</v>
      </c>
      <c r="F22" s="1">
        <v>29.4</v>
      </c>
      <c r="G22" s="1">
        <v>1</v>
      </c>
      <c r="H22" s="1">
        <v>183</v>
      </c>
      <c r="I22" s="1" t="str">
        <f t="shared" si="1"/>
        <v>-</v>
      </c>
      <c r="J22" s="1" t="str">
        <f t="shared" si="0"/>
        <v>-</v>
      </c>
      <c r="K22" s="1" t="str">
        <f>" 4-38"</f>
        <v> 4-38</v>
      </c>
      <c r="L22" s="2">
        <v>6.17</v>
      </c>
      <c r="M22" s="2">
        <v>15.25</v>
      </c>
      <c r="N22" s="1">
        <v>12</v>
      </c>
    </row>
    <row r="23" spans="1:14" ht="12.75">
      <c r="A23" s="1">
        <v>15</v>
      </c>
      <c r="B23" t="s">
        <v>65</v>
      </c>
      <c r="C23" t="s">
        <v>98</v>
      </c>
      <c r="D23" s="1" t="s">
        <v>154</v>
      </c>
      <c r="E23" s="1">
        <v>14</v>
      </c>
      <c r="F23" s="1">
        <v>56</v>
      </c>
      <c r="G23" s="1">
        <v>4</v>
      </c>
      <c r="H23" s="1">
        <v>280</v>
      </c>
      <c r="I23" s="1" t="str">
        <f t="shared" si="1"/>
        <v>-</v>
      </c>
      <c r="J23" s="1" t="str">
        <f t="shared" si="0"/>
        <v>-</v>
      </c>
      <c r="K23" s="1" t="str">
        <f>" 4-49"</f>
        <v> 4-49</v>
      </c>
      <c r="L23" s="2">
        <v>5</v>
      </c>
      <c r="M23" s="2">
        <v>25.45</v>
      </c>
      <c r="N23" s="1">
        <v>11</v>
      </c>
    </row>
    <row r="24" spans="1:14" ht="12.75">
      <c r="A24" s="1">
        <v>16</v>
      </c>
      <c r="B24" t="s">
        <v>144</v>
      </c>
      <c r="C24" t="s">
        <v>98</v>
      </c>
      <c r="D24" s="1" t="s">
        <v>154</v>
      </c>
      <c r="E24" s="1">
        <v>8</v>
      </c>
      <c r="F24" s="1">
        <v>42.3</v>
      </c>
      <c r="G24" s="1">
        <v>5</v>
      </c>
      <c r="H24" s="1">
        <v>178</v>
      </c>
      <c r="I24" s="1">
        <v>1</v>
      </c>
      <c r="J24" s="1" t="str">
        <f t="shared" si="0"/>
        <v>-</v>
      </c>
      <c r="K24" s="1" t="str">
        <f>" 5-10"</f>
        <v> 5-10</v>
      </c>
      <c r="L24" s="2">
        <v>4.19</v>
      </c>
      <c r="M24" s="2">
        <v>16.18</v>
      </c>
      <c r="N24" s="1">
        <v>11</v>
      </c>
    </row>
    <row r="25" spans="1:14" ht="12.75">
      <c r="A25" s="1">
        <v>17</v>
      </c>
      <c r="B25" t="s">
        <v>140</v>
      </c>
      <c r="C25" t="s">
        <v>98</v>
      </c>
      <c r="D25" s="1" t="s">
        <v>154</v>
      </c>
      <c r="E25" s="1">
        <v>13</v>
      </c>
      <c r="F25" s="1">
        <v>77</v>
      </c>
      <c r="G25" s="1">
        <v>8</v>
      </c>
      <c r="H25" s="1">
        <v>342</v>
      </c>
      <c r="I25" s="1" t="str">
        <f aca="true" t="shared" si="2" ref="I25:I32">"-"</f>
        <v>-</v>
      </c>
      <c r="J25" s="1" t="str">
        <f t="shared" si="0"/>
        <v>-</v>
      </c>
      <c r="K25" s="1" t="str">
        <f>" 3-34"</f>
        <v> 3-34</v>
      </c>
      <c r="L25" s="2">
        <v>4.44</v>
      </c>
      <c r="M25" s="2">
        <v>31.09</v>
      </c>
      <c r="N25" s="1">
        <v>11</v>
      </c>
    </row>
    <row r="26" spans="1:14" ht="12.75">
      <c r="A26" s="1">
        <v>18</v>
      </c>
      <c r="B26" t="s">
        <v>65</v>
      </c>
      <c r="C26" t="s">
        <v>97</v>
      </c>
      <c r="D26" s="1" t="s">
        <v>119</v>
      </c>
      <c r="E26" s="1">
        <v>11</v>
      </c>
      <c r="F26" s="1">
        <v>54</v>
      </c>
      <c r="G26" s="1">
        <v>6</v>
      </c>
      <c r="H26" s="1">
        <v>306</v>
      </c>
      <c r="I26" s="1" t="str">
        <f t="shared" si="2"/>
        <v>-</v>
      </c>
      <c r="J26" s="1" t="str">
        <f t="shared" si="0"/>
        <v>-</v>
      </c>
      <c r="K26" s="1" t="str">
        <f>" 4-7"</f>
        <v> 4-7</v>
      </c>
      <c r="L26" s="2">
        <v>5.67</v>
      </c>
      <c r="M26" s="2">
        <v>27.82</v>
      </c>
      <c r="N26" s="1">
        <v>11</v>
      </c>
    </row>
    <row r="27" spans="1:14" ht="12.75">
      <c r="A27" s="1">
        <v>19</v>
      </c>
      <c r="B27" t="s">
        <v>62</v>
      </c>
      <c r="C27" t="s">
        <v>97</v>
      </c>
      <c r="D27" s="1" t="s">
        <v>119</v>
      </c>
      <c r="E27" s="1">
        <v>10</v>
      </c>
      <c r="F27" s="1">
        <v>76</v>
      </c>
      <c r="G27" s="1">
        <v>13</v>
      </c>
      <c r="H27" s="1">
        <v>281</v>
      </c>
      <c r="I27" s="1" t="str">
        <f t="shared" si="2"/>
        <v>-</v>
      </c>
      <c r="J27" s="1" t="str">
        <f t="shared" si="0"/>
        <v>-</v>
      </c>
      <c r="K27" s="1" t="str">
        <f>" 3-12"</f>
        <v> 3-12</v>
      </c>
      <c r="L27" s="2">
        <v>3.7</v>
      </c>
      <c r="M27" s="2">
        <v>25.55</v>
      </c>
      <c r="N27" s="1">
        <v>11</v>
      </c>
    </row>
    <row r="28" spans="1:14" ht="12.75">
      <c r="A28" s="1">
        <v>20</v>
      </c>
      <c r="B28" t="s">
        <v>69</v>
      </c>
      <c r="C28" t="s">
        <v>27</v>
      </c>
      <c r="D28" s="1" t="s">
        <v>116</v>
      </c>
      <c r="E28" s="1">
        <v>10</v>
      </c>
      <c r="F28" s="1">
        <v>46</v>
      </c>
      <c r="G28" s="1">
        <v>2</v>
      </c>
      <c r="H28" s="1">
        <v>232</v>
      </c>
      <c r="I28" s="1" t="str">
        <f t="shared" si="2"/>
        <v>-</v>
      </c>
      <c r="J28" s="1" t="str">
        <f t="shared" si="0"/>
        <v>-</v>
      </c>
      <c r="K28" s="1" t="str">
        <f>" 3-17"</f>
        <v> 3-17</v>
      </c>
      <c r="L28" s="2">
        <v>5.04</v>
      </c>
      <c r="M28" s="2">
        <v>21.09</v>
      </c>
      <c r="N28" s="1">
        <v>11</v>
      </c>
    </row>
    <row r="29" spans="1:14" ht="12.75">
      <c r="A29" s="1">
        <v>21</v>
      </c>
      <c r="B29" t="s">
        <v>68</v>
      </c>
      <c r="C29" t="s">
        <v>97</v>
      </c>
      <c r="D29" s="1" t="s">
        <v>119</v>
      </c>
      <c r="E29" s="1">
        <v>12</v>
      </c>
      <c r="F29" s="1">
        <v>57.4</v>
      </c>
      <c r="G29" s="1">
        <v>9</v>
      </c>
      <c r="H29" s="1">
        <v>204</v>
      </c>
      <c r="I29" s="1" t="str">
        <f t="shared" si="2"/>
        <v>-</v>
      </c>
      <c r="J29" s="1" t="str">
        <f t="shared" si="0"/>
        <v>-</v>
      </c>
      <c r="K29" s="1" t="str">
        <f>" 3-14"</f>
        <v> 3-14</v>
      </c>
      <c r="L29" s="2">
        <v>3.54</v>
      </c>
      <c r="M29" s="2">
        <v>20.4</v>
      </c>
      <c r="N29" s="1">
        <v>10</v>
      </c>
    </row>
    <row r="30" spans="1:14" ht="12.75">
      <c r="A30" s="1">
        <v>22</v>
      </c>
      <c r="B30" t="s">
        <v>70</v>
      </c>
      <c r="C30" t="s">
        <v>98</v>
      </c>
      <c r="D30" s="1" t="s">
        <v>117</v>
      </c>
      <c r="E30" s="1">
        <v>10</v>
      </c>
      <c r="F30" s="1">
        <v>40</v>
      </c>
      <c r="G30" s="1">
        <v>1</v>
      </c>
      <c r="H30" s="1">
        <v>282</v>
      </c>
      <c r="I30" s="1" t="str">
        <f t="shared" si="2"/>
        <v>-</v>
      </c>
      <c r="J30" s="1" t="str">
        <f t="shared" si="0"/>
        <v>-</v>
      </c>
      <c r="K30" s="1" t="str">
        <f>" 2-34"</f>
        <v> 2-34</v>
      </c>
      <c r="L30" s="2">
        <v>7.05</v>
      </c>
      <c r="M30" s="2">
        <v>28.2</v>
      </c>
      <c r="N30" s="1">
        <v>10</v>
      </c>
    </row>
    <row r="31" spans="1:14" ht="12.75">
      <c r="A31" s="1">
        <v>23</v>
      </c>
      <c r="B31" t="s">
        <v>40</v>
      </c>
      <c r="C31" t="s">
        <v>97</v>
      </c>
      <c r="D31" s="1" t="s">
        <v>117</v>
      </c>
      <c r="E31" s="1">
        <v>5</v>
      </c>
      <c r="F31" s="1">
        <v>29</v>
      </c>
      <c r="G31" s="1">
        <v>3</v>
      </c>
      <c r="H31" s="1">
        <v>156</v>
      </c>
      <c r="I31" s="1" t="str">
        <f t="shared" si="2"/>
        <v>-</v>
      </c>
      <c r="J31" s="1" t="str">
        <f t="shared" si="0"/>
        <v>-</v>
      </c>
      <c r="K31" s="1" t="str">
        <f>" 3-35"</f>
        <v> 3-35</v>
      </c>
      <c r="L31" s="2">
        <v>5.38</v>
      </c>
      <c r="M31" s="2">
        <v>15.6</v>
      </c>
      <c r="N31" s="1">
        <v>10</v>
      </c>
    </row>
    <row r="32" spans="1:14" ht="12.75">
      <c r="A32" s="1">
        <v>24</v>
      </c>
      <c r="B32" t="s">
        <v>63</v>
      </c>
      <c r="C32" t="s">
        <v>27</v>
      </c>
      <c r="D32" s="1" t="s">
        <v>116</v>
      </c>
      <c r="E32" s="1">
        <v>15</v>
      </c>
      <c r="F32" s="1">
        <v>40.5</v>
      </c>
      <c r="G32" s="1" t="str">
        <f>"-"</f>
        <v>-</v>
      </c>
      <c r="H32" s="1">
        <v>180</v>
      </c>
      <c r="I32" s="1" t="str">
        <f t="shared" si="2"/>
        <v>-</v>
      </c>
      <c r="J32" s="1" t="str">
        <f t="shared" si="0"/>
        <v>-</v>
      </c>
      <c r="K32" s="1" t="str">
        <f>" 2-19"</f>
        <v> 2-19</v>
      </c>
      <c r="L32" s="2">
        <v>4.41</v>
      </c>
      <c r="M32" s="2">
        <v>18</v>
      </c>
      <c r="N32" s="1">
        <v>10</v>
      </c>
    </row>
    <row r="33" spans="1:14" ht="12.75">
      <c r="A33" s="1">
        <v>25</v>
      </c>
      <c r="B33" t="s">
        <v>63</v>
      </c>
      <c r="C33" t="s">
        <v>98</v>
      </c>
      <c r="D33" s="1" t="s">
        <v>154</v>
      </c>
      <c r="E33" s="1">
        <v>13</v>
      </c>
      <c r="F33" s="1">
        <v>25</v>
      </c>
      <c r="G33" s="1" t="str">
        <f>"-"</f>
        <v>-</v>
      </c>
      <c r="H33" s="1">
        <v>174</v>
      </c>
      <c r="I33" s="1">
        <v>1</v>
      </c>
      <c r="J33" s="1" t="str">
        <f t="shared" si="0"/>
        <v>-</v>
      </c>
      <c r="K33" s="1" t="str">
        <f>" 5-37"</f>
        <v> 5-37</v>
      </c>
      <c r="L33" s="2">
        <v>6.96</v>
      </c>
      <c r="M33" s="2">
        <v>19.33</v>
      </c>
      <c r="N33" s="1">
        <v>9</v>
      </c>
    </row>
    <row r="34" spans="1:14" ht="12.75">
      <c r="A34" s="1">
        <v>26</v>
      </c>
      <c r="B34" t="s">
        <v>68</v>
      </c>
      <c r="C34" t="s">
        <v>98</v>
      </c>
      <c r="D34" s="1" t="s">
        <v>139</v>
      </c>
      <c r="E34" s="1">
        <v>11</v>
      </c>
      <c r="F34" s="1">
        <v>53.3</v>
      </c>
      <c r="G34" s="1">
        <v>5</v>
      </c>
      <c r="H34" s="1">
        <v>238</v>
      </c>
      <c r="I34" s="1" t="str">
        <f aca="true" t="shared" si="3" ref="I34:I39">"-"</f>
        <v>-</v>
      </c>
      <c r="J34" s="1" t="str">
        <f t="shared" si="0"/>
        <v>-</v>
      </c>
      <c r="K34" s="1" t="str">
        <f>" 3-17"</f>
        <v> 3-17</v>
      </c>
      <c r="L34" s="2">
        <v>4.45</v>
      </c>
      <c r="M34" s="2">
        <v>26.44</v>
      </c>
      <c r="N34" s="1">
        <v>9</v>
      </c>
    </row>
    <row r="35" spans="1:14" ht="12.75">
      <c r="A35" s="1">
        <v>27</v>
      </c>
      <c r="B35" t="s">
        <v>74</v>
      </c>
      <c r="C35" t="s">
        <v>97</v>
      </c>
      <c r="D35" s="1" t="s">
        <v>118</v>
      </c>
      <c r="E35" s="1">
        <v>5</v>
      </c>
      <c r="F35" s="1">
        <v>35</v>
      </c>
      <c r="G35" s="1">
        <v>3</v>
      </c>
      <c r="H35" s="1">
        <v>145</v>
      </c>
      <c r="I35" s="1" t="str">
        <f t="shared" si="3"/>
        <v>-</v>
      </c>
      <c r="J35" s="1" t="str">
        <f t="shared" si="0"/>
        <v>-</v>
      </c>
      <c r="K35" s="1" t="str">
        <f>" 4-16"</f>
        <v> 4-16</v>
      </c>
      <c r="L35" s="2">
        <v>4.14</v>
      </c>
      <c r="M35" s="2">
        <v>16.11</v>
      </c>
      <c r="N35" s="1">
        <v>9</v>
      </c>
    </row>
    <row r="36" spans="1:14" ht="12.75">
      <c r="A36" s="1">
        <v>28</v>
      </c>
      <c r="B36" t="s">
        <v>144</v>
      </c>
      <c r="C36" t="s">
        <v>97</v>
      </c>
      <c r="D36" s="1" t="s">
        <v>117</v>
      </c>
      <c r="E36" s="1">
        <v>5</v>
      </c>
      <c r="F36" s="1">
        <v>27</v>
      </c>
      <c r="G36" s="1">
        <v>4</v>
      </c>
      <c r="H36" s="1">
        <v>109</v>
      </c>
      <c r="I36" s="1" t="str">
        <f t="shared" si="3"/>
        <v>-</v>
      </c>
      <c r="J36" s="1" t="str">
        <f t="shared" si="0"/>
        <v>-</v>
      </c>
      <c r="K36" s="1" t="str">
        <f>" 4-33"</f>
        <v> 4-33</v>
      </c>
      <c r="L36" s="2">
        <v>4.04</v>
      </c>
      <c r="M36" s="2">
        <v>12.11</v>
      </c>
      <c r="N36" s="1">
        <v>9</v>
      </c>
    </row>
    <row r="37" spans="1:14" ht="12.75">
      <c r="A37" s="1">
        <v>29</v>
      </c>
      <c r="B37" t="s">
        <v>71</v>
      </c>
      <c r="C37" t="s">
        <v>98</v>
      </c>
      <c r="D37" s="1" t="s">
        <v>117</v>
      </c>
      <c r="E37" s="1">
        <v>10</v>
      </c>
      <c r="F37" s="1">
        <v>14.3</v>
      </c>
      <c r="G37" s="1">
        <v>1</v>
      </c>
      <c r="H37" s="1">
        <v>110</v>
      </c>
      <c r="I37" s="1" t="str">
        <f t="shared" si="3"/>
        <v>-</v>
      </c>
      <c r="J37" s="1" t="str">
        <f t="shared" si="0"/>
        <v>-</v>
      </c>
      <c r="K37" s="1" t="str">
        <f>" 3-32"</f>
        <v> 3-32</v>
      </c>
      <c r="L37" s="2">
        <v>7.59</v>
      </c>
      <c r="M37" s="2">
        <v>12.22</v>
      </c>
      <c r="N37" s="1">
        <v>9</v>
      </c>
    </row>
    <row r="38" spans="1:14" ht="12.75">
      <c r="A38" s="1">
        <v>30</v>
      </c>
      <c r="B38" t="s">
        <v>73</v>
      </c>
      <c r="C38" t="s">
        <v>27</v>
      </c>
      <c r="D38" s="1" t="s">
        <v>116</v>
      </c>
      <c r="E38" s="1">
        <v>15</v>
      </c>
      <c r="F38" s="1">
        <v>54</v>
      </c>
      <c r="G38" s="1">
        <v>5</v>
      </c>
      <c r="H38" s="1">
        <v>206</v>
      </c>
      <c r="I38" s="1" t="str">
        <f t="shared" si="3"/>
        <v>-</v>
      </c>
      <c r="J38" s="1" t="str">
        <f t="shared" si="0"/>
        <v>-</v>
      </c>
      <c r="K38" s="1" t="str">
        <f>" 2-9"</f>
        <v> 2-9</v>
      </c>
      <c r="L38" s="2">
        <v>3.81</v>
      </c>
      <c r="M38" s="2">
        <v>22.89</v>
      </c>
      <c r="N38" s="1">
        <v>9</v>
      </c>
    </row>
    <row r="39" spans="1:14" ht="12.75">
      <c r="A39" s="1">
        <v>31</v>
      </c>
      <c r="B39" t="s">
        <v>68</v>
      </c>
      <c r="C39" t="s">
        <v>98</v>
      </c>
      <c r="D39" s="1" t="s">
        <v>154</v>
      </c>
      <c r="E39" s="1">
        <v>13</v>
      </c>
      <c r="F39" s="1">
        <v>30</v>
      </c>
      <c r="G39" s="1">
        <v>3</v>
      </c>
      <c r="H39" s="1">
        <v>121</v>
      </c>
      <c r="I39" s="1" t="str">
        <f t="shared" si="3"/>
        <v>-</v>
      </c>
      <c r="J39" s="1" t="str">
        <f t="shared" si="0"/>
        <v>-</v>
      </c>
      <c r="K39" s="1" t="str">
        <f>" 3-18"</f>
        <v> 3-18</v>
      </c>
      <c r="L39" s="2">
        <v>4.03</v>
      </c>
      <c r="M39" s="2">
        <v>15.12</v>
      </c>
      <c r="N39" s="1">
        <v>8</v>
      </c>
    </row>
    <row r="40" spans="1:14" ht="12.75">
      <c r="A40" s="1">
        <v>32</v>
      </c>
      <c r="B40" t="s">
        <v>146</v>
      </c>
      <c r="C40" t="s">
        <v>98</v>
      </c>
      <c r="D40" s="1" t="s">
        <v>154</v>
      </c>
      <c r="E40" s="1">
        <v>6</v>
      </c>
      <c r="F40" s="1">
        <v>33</v>
      </c>
      <c r="G40" s="1">
        <v>5</v>
      </c>
      <c r="H40" s="1">
        <v>98</v>
      </c>
      <c r="I40" s="1">
        <v>1</v>
      </c>
      <c r="J40" s="1" t="str">
        <f t="shared" si="0"/>
        <v>-</v>
      </c>
      <c r="K40" s="1" t="str">
        <f>" 5-18"</f>
        <v> 5-18</v>
      </c>
      <c r="L40" s="2">
        <v>2.97</v>
      </c>
      <c r="M40" s="2">
        <v>14</v>
      </c>
      <c r="N40" s="1">
        <v>7</v>
      </c>
    </row>
    <row r="41" spans="1:14" ht="12.75">
      <c r="A41" s="1">
        <v>33</v>
      </c>
      <c r="B41" t="s">
        <v>127</v>
      </c>
      <c r="C41" t="s">
        <v>98</v>
      </c>
      <c r="D41" s="1" t="s">
        <v>139</v>
      </c>
      <c r="E41" s="1">
        <v>3</v>
      </c>
      <c r="F41" s="1">
        <v>21.3</v>
      </c>
      <c r="G41" s="1">
        <v>3</v>
      </c>
      <c r="H41" s="1">
        <v>76</v>
      </c>
      <c r="I41" s="1" t="str">
        <f aca="true" t="shared" si="4" ref="I41:I58">"-"</f>
        <v>-</v>
      </c>
      <c r="J41" s="1" t="str">
        <f t="shared" si="0"/>
        <v>-</v>
      </c>
      <c r="K41" s="1" t="str">
        <f>" 4-25"</f>
        <v> 4-25</v>
      </c>
      <c r="L41" s="2">
        <v>3.53</v>
      </c>
      <c r="M41" s="2">
        <v>10.86</v>
      </c>
      <c r="N41" s="1">
        <v>7</v>
      </c>
    </row>
    <row r="42" spans="1:14" ht="12.75">
      <c r="A42" s="1">
        <v>34</v>
      </c>
      <c r="B42" t="s">
        <v>140</v>
      </c>
      <c r="C42" t="s">
        <v>98</v>
      </c>
      <c r="D42" s="1" t="s">
        <v>139</v>
      </c>
      <c r="E42" s="1">
        <v>11</v>
      </c>
      <c r="F42" s="1">
        <v>47</v>
      </c>
      <c r="G42" s="1">
        <v>1</v>
      </c>
      <c r="H42" s="1">
        <v>268</v>
      </c>
      <c r="I42" s="1" t="str">
        <f t="shared" si="4"/>
        <v>-</v>
      </c>
      <c r="J42" s="1" t="str">
        <f t="shared" si="0"/>
        <v>-</v>
      </c>
      <c r="K42" s="1" t="str">
        <f>" 2-42"</f>
        <v> 2-42</v>
      </c>
      <c r="L42" s="2">
        <v>5.7</v>
      </c>
      <c r="M42" s="2">
        <v>38.29</v>
      </c>
      <c r="N42" s="1">
        <v>7</v>
      </c>
    </row>
    <row r="43" spans="1:14" ht="12.75">
      <c r="A43" s="1">
        <v>35</v>
      </c>
      <c r="B43" t="s">
        <v>78</v>
      </c>
      <c r="C43" t="s">
        <v>97</v>
      </c>
      <c r="D43" s="1" t="s">
        <v>118</v>
      </c>
      <c r="E43" s="1">
        <v>9</v>
      </c>
      <c r="F43" s="1">
        <v>42.3</v>
      </c>
      <c r="G43" s="1">
        <v>1</v>
      </c>
      <c r="H43" s="1">
        <v>248</v>
      </c>
      <c r="I43" s="1" t="str">
        <f t="shared" si="4"/>
        <v>-</v>
      </c>
      <c r="J43" s="1" t="str">
        <f t="shared" si="0"/>
        <v>-</v>
      </c>
      <c r="K43" s="1" t="str">
        <f>" 4-29"</f>
        <v> 4-29</v>
      </c>
      <c r="L43" s="2">
        <v>5.84</v>
      </c>
      <c r="M43" s="2">
        <v>35.43</v>
      </c>
      <c r="N43" s="1">
        <v>7</v>
      </c>
    </row>
    <row r="44" spans="1:14" ht="12.75">
      <c r="A44" s="1">
        <v>36</v>
      </c>
      <c r="B44" t="s">
        <v>15</v>
      </c>
      <c r="C44" t="s">
        <v>97</v>
      </c>
      <c r="D44" s="1" t="s">
        <v>119</v>
      </c>
      <c r="E44" s="1">
        <v>3</v>
      </c>
      <c r="F44" s="1">
        <v>24</v>
      </c>
      <c r="G44" s="1">
        <v>3</v>
      </c>
      <c r="H44" s="1">
        <v>99</v>
      </c>
      <c r="I44" s="1" t="str">
        <f t="shared" si="4"/>
        <v>-</v>
      </c>
      <c r="J44" s="1" t="str">
        <f t="shared" si="0"/>
        <v>-</v>
      </c>
      <c r="K44" s="1" t="str">
        <f>" 4-27"</f>
        <v> 4-27</v>
      </c>
      <c r="L44" s="2">
        <v>4.12</v>
      </c>
      <c r="M44" s="2">
        <v>14.14</v>
      </c>
      <c r="N44" s="1">
        <v>7</v>
      </c>
    </row>
    <row r="45" spans="1:14" ht="12.75">
      <c r="A45" s="1">
        <v>37</v>
      </c>
      <c r="B45" t="s">
        <v>76</v>
      </c>
      <c r="C45" t="s">
        <v>97</v>
      </c>
      <c r="D45" s="1" t="s">
        <v>117</v>
      </c>
      <c r="E45" s="1">
        <v>5</v>
      </c>
      <c r="F45" s="1">
        <v>33</v>
      </c>
      <c r="G45" s="1">
        <v>2</v>
      </c>
      <c r="H45" s="1">
        <v>159</v>
      </c>
      <c r="I45" s="1" t="str">
        <f t="shared" si="4"/>
        <v>-</v>
      </c>
      <c r="J45" s="1" t="str">
        <f t="shared" si="0"/>
        <v>-</v>
      </c>
      <c r="K45" s="1" t="str">
        <f>" 3-34"</f>
        <v> 3-34</v>
      </c>
      <c r="L45" s="2">
        <v>4.82</v>
      </c>
      <c r="M45" s="2">
        <v>22.71</v>
      </c>
      <c r="N45" s="1">
        <v>7</v>
      </c>
    </row>
    <row r="46" spans="1:14" ht="12.75">
      <c r="A46" s="1">
        <v>38</v>
      </c>
      <c r="B46" t="s">
        <v>75</v>
      </c>
      <c r="C46" t="s">
        <v>27</v>
      </c>
      <c r="D46" s="1" t="s">
        <v>116</v>
      </c>
      <c r="E46" s="1">
        <v>4</v>
      </c>
      <c r="F46" s="1">
        <v>27</v>
      </c>
      <c r="G46" s="1">
        <v>3</v>
      </c>
      <c r="H46" s="1">
        <v>121</v>
      </c>
      <c r="I46" s="1" t="str">
        <f t="shared" si="4"/>
        <v>-</v>
      </c>
      <c r="J46" s="1" t="str">
        <f t="shared" si="0"/>
        <v>-</v>
      </c>
      <c r="K46" s="1" t="str">
        <f>" 4-27"</f>
        <v> 4-27</v>
      </c>
      <c r="L46" s="2">
        <v>4.48</v>
      </c>
      <c r="M46" s="2">
        <v>17.29</v>
      </c>
      <c r="N46" s="1">
        <v>7</v>
      </c>
    </row>
    <row r="47" spans="1:14" ht="12.75">
      <c r="A47" s="1">
        <v>39</v>
      </c>
      <c r="B47" t="s">
        <v>72</v>
      </c>
      <c r="C47" t="s">
        <v>27</v>
      </c>
      <c r="D47" s="1" t="s">
        <v>116</v>
      </c>
      <c r="E47" s="1">
        <v>4</v>
      </c>
      <c r="F47" s="1">
        <v>14.3</v>
      </c>
      <c r="G47" s="1">
        <v>4</v>
      </c>
      <c r="H47" s="1">
        <v>32</v>
      </c>
      <c r="I47" s="1" t="str">
        <f t="shared" si="4"/>
        <v>-</v>
      </c>
      <c r="J47" s="1" t="str">
        <f t="shared" si="0"/>
        <v>-</v>
      </c>
      <c r="K47" s="1" t="str">
        <f>" 3-3"</f>
        <v> 3-3</v>
      </c>
      <c r="L47" s="2">
        <v>2.21</v>
      </c>
      <c r="M47" s="2">
        <v>4.57</v>
      </c>
      <c r="N47" s="1">
        <v>7</v>
      </c>
    </row>
    <row r="48" spans="1:14" ht="12.75">
      <c r="A48" s="1">
        <v>40</v>
      </c>
      <c r="B48" t="s">
        <v>145</v>
      </c>
      <c r="C48" t="s">
        <v>97</v>
      </c>
      <c r="D48" s="1" t="s">
        <v>119</v>
      </c>
      <c r="E48" s="1">
        <v>4</v>
      </c>
      <c r="F48" s="1">
        <v>31</v>
      </c>
      <c r="G48" s="1">
        <v>6</v>
      </c>
      <c r="H48" s="1">
        <v>93</v>
      </c>
      <c r="I48" s="1" t="str">
        <f t="shared" si="4"/>
        <v>-</v>
      </c>
      <c r="J48" s="1" t="str">
        <f t="shared" si="0"/>
        <v>-</v>
      </c>
      <c r="K48" s="1" t="str">
        <f>" 3-26"</f>
        <v> 3-26</v>
      </c>
      <c r="L48" s="2">
        <v>3</v>
      </c>
      <c r="M48" s="2">
        <v>15.5</v>
      </c>
      <c r="N48" s="1">
        <v>6</v>
      </c>
    </row>
    <row r="49" spans="1:14" ht="12.75">
      <c r="A49" s="1">
        <v>41</v>
      </c>
      <c r="B49" t="s">
        <v>36</v>
      </c>
      <c r="C49" t="s">
        <v>97</v>
      </c>
      <c r="D49" s="1" t="s">
        <v>119</v>
      </c>
      <c r="E49" s="1">
        <v>7</v>
      </c>
      <c r="F49" s="1">
        <v>40</v>
      </c>
      <c r="G49" s="1">
        <v>6</v>
      </c>
      <c r="H49" s="1">
        <v>208</v>
      </c>
      <c r="I49" s="1" t="str">
        <f t="shared" si="4"/>
        <v>-</v>
      </c>
      <c r="J49" s="1" t="str">
        <f t="shared" si="0"/>
        <v>-</v>
      </c>
      <c r="K49" s="1" t="str">
        <f>" 2-10"</f>
        <v> 2-10</v>
      </c>
      <c r="L49" s="2">
        <v>5.2</v>
      </c>
      <c r="M49" s="2">
        <v>34.67</v>
      </c>
      <c r="N49" s="1">
        <v>6</v>
      </c>
    </row>
    <row r="50" spans="1:14" ht="12.75">
      <c r="A50" s="1">
        <v>42</v>
      </c>
      <c r="B50" t="s">
        <v>77</v>
      </c>
      <c r="C50" t="s">
        <v>98</v>
      </c>
      <c r="D50" s="1" t="s">
        <v>117</v>
      </c>
      <c r="E50" s="1">
        <v>9</v>
      </c>
      <c r="F50" s="1">
        <v>50.2</v>
      </c>
      <c r="G50" s="1">
        <v>5</v>
      </c>
      <c r="H50" s="1">
        <v>248</v>
      </c>
      <c r="I50" s="1" t="str">
        <f t="shared" si="4"/>
        <v>-</v>
      </c>
      <c r="J50" s="1" t="str">
        <f t="shared" si="0"/>
        <v>-</v>
      </c>
      <c r="K50" s="1" t="str">
        <f>" 2-25"</f>
        <v> 2-25</v>
      </c>
      <c r="L50" s="2">
        <v>4.93</v>
      </c>
      <c r="M50" s="2">
        <v>41.33</v>
      </c>
      <c r="N50" s="1">
        <v>6</v>
      </c>
    </row>
    <row r="51" spans="1:14" ht="12.75">
      <c r="A51" s="1">
        <v>43</v>
      </c>
      <c r="B51" t="s">
        <v>80</v>
      </c>
      <c r="C51" t="s">
        <v>97</v>
      </c>
      <c r="D51" s="1" t="s">
        <v>117</v>
      </c>
      <c r="E51" s="1">
        <v>4</v>
      </c>
      <c r="F51" s="1">
        <v>22</v>
      </c>
      <c r="G51" s="1">
        <v>1</v>
      </c>
      <c r="H51" s="1">
        <v>121</v>
      </c>
      <c r="I51" s="1" t="str">
        <f t="shared" si="4"/>
        <v>-</v>
      </c>
      <c r="J51" s="1" t="str">
        <f t="shared" si="0"/>
        <v>-</v>
      </c>
      <c r="K51" s="1" t="str">
        <f>" 3-36"</f>
        <v> 3-36</v>
      </c>
      <c r="L51" s="2">
        <v>5.5</v>
      </c>
      <c r="M51" s="2">
        <v>20.17</v>
      </c>
      <c r="N51" s="1">
        <v>6</v>
      </c>
    </row>
    <row r="52" spans="1:14" ht="12.75">
      <c r="A52" s="1">
        <v>44</v>
      </c>
      <c r="B52" t="s">
        <v>65</v>
      </c>
      <c r="C52" t="s">
        <v>97</v>
      </c>
      <c r="D52" s="1" t="s">
        <v>117</v>
      </c>
      <c r="E52" s="1">
        <v>5</v>
      </c>
      <c r="F52" s="1">
        <v>23</v>
      </c>
      <c r="G52" s="1">
        <v>3</v>
      </c>
      <c r="H52" s="1">
        <v>123</v>
      </c>
      <c r="I52" s="1" t="str">
        <f t="shared" si="4"/>
        <v>-</v>
      </c>
      <c r="J52" s="1" t="str">
        <f t="shared" si="0"/>
        <v>-</v>
      </c>
      <c r="K52" s="1" t="str">
        <f>" 2-5"</f>
        <v> 2-5</v>
      </c>
      <c r="L52" s="2">
        <v>5.35</v>
      </c>
      <c r="M52" s="2">
        <v>20.5</v>
      </c>
      <c r="N52" s="1">
        <v>6</v>
      </c>
    </row>
    <row r="53" spans="1:14" ht="12.75">
      <c r="A53" s="1">
        <v>45</v>
      </c>
      <c r="B53" t="s">
        <v>147</v>
      </c>
      <c r="C53" t="s">
        <v>98</v>
      </c>
      <c r="D53" s="1" t="s">
        <v>154</v>
      </c>
      <c r="E53" s="1">
        <v>4</v>
      </c>
      <c r="F53" s="1">
        <v>22</v>
      </c>
      <c r="G53" s="1">
        <v>1</v>
      </c>
      <c r="H53" s="1">
        <v>100</v>
      </c>
      <c r="I53" s="1" t="str">
        <f t="shared" si="4"/>
        <v>-</v>
      </c>
      <c r="J53" s="1" t="str">
        <f t="shared" si="0"/>
        <v>-</v>
      </c>
      <c r="K53" s="1" t="str">
        <f>" 4-41"</f>
        <v> 4-41</v>
      </c>
      <c r="L53" s="2">
        <v>4.55</v>
      </c>
      <c r="M53" s="2">
        <v>20</v>
      </c>
      <c r="N53" s="1">
        <v>5</v>
      </c>
    </row>
    <row r="54" spans="1:14" ht="12.75">
      <c r="A54" s="1">
        <v>46</v>
      </c>
      <c r="B54" t="s">
        <v>125</v>
      </c>
      <c r="C54" t="s">
        <v>98</v>
      </c>
      <c r="D54" s="1" t="s">
        <v>139</v>
      </c>
      <c r="E54" s="1">
        <v>10</v>
      </c>
      <c r="F54" s="1">
        <v>13</v>
      </c>
      <c r="G54" s="1">
        <v>1</v>
      </c>
      <c r="H54" s="1">
        <v>90</v>
      </c>
      <c r="I54" s="1" t="str">
        <f t="shared" si="4"/>
        <v>-</v>
      </c>
      <c r="J54" s="1" t="str">
        <f t="shared" si="0"/>
        <v>-</v>
      </c>
      <c r="K54" s="1" t="str">
        <f>" 2-15"</f>
        <v> 2-15</v>
      </c>
      <c r="L54" s="2">
        <v>6.92</v>
      </c>
      <c r="M54" s="2">
        <v>18</v>
      </c>
      <c r="N54" s="1">
        <v>5</v>
      </c>
    </row>
    <row r="55" spans="1:14" ht="12.75">
      <c r="A55" s="1">
        <v>47</v>
      </c>
      <c r="B55" t="s">
        <v>124</v>
      </c>
      <c r="C55" t="s">
        <v>98</v>
      </c>
      <c r="D55" s="1" t="s">
        <v>139</v>
      </c>
      <c r="E55" s="1">
        <v>10</v>
      </c>
      <c r="F55" s="1">
        <v>31</v>
      </c>
      <c r="G55" s="1">
        <v>2</v>
      </c>
      <c r="H55" s="1">
        <v>150</v>
      </c>
      <c r="I55" s="1" t="str">
        <f t="shared" si="4"/>
        <v>-</v>
      </c>
      <c r="J55" s="1" t="str">
        <f t="shared" si="0"/>
        <v>-</v>
      </c>
      <c r="K55" s="1" t="str">
        <f>" 4-25"</f>
        <v> 4-25</v>
      </c>
      <c r="L55" s="2">
        <v>4.84</v>
      </c>
      <c r="M55" s="2">
        <v>30</v>
      </c>
      <c r="N55" s="1">
        <v>5</v>
      </c>
    </row>
    <row r="56" spans="1:14" ht="12.75">
      <c r="A56" s="1">
        <v>48</v>
      </c>
      <c r="B56" t="s">
        <v>64</v>
      </c>
      <c r="C56" t="s">
        <v>97</v>
      </c>
      <c r="D56" s="1" t="s">
        <v>119</v>
      </c>
      <c r="E56" s="1">
        <v>7</v>
      </c>
      <c r="F56" s="1">
        <v>14.5</v>
      </c>
      <c r="G56" s="1" t="str">
        <f>"-"</f>
        <v>-</v>
      </c>
      <c r="H56" s="1">
        <v>89</v>
      </c>
      <c r="I56" s="1" t="str">
        <f t="shared" si="4"/>
        <v>-</v>
      </c>
      <c r="J56" s="1" t="str">
        <f t="shared" si="0"/>
        <v>-</v>
      </c>
      <c r="K56" s="1" t="str">
        <f>" 2-5"</f>
        <v> 2-5</v>
      </c>
      <c r="L56" s="2">
        <v>6</v>
      </c>
      <c r="M56" s="2">
        <v>17.8</v>
      </c>
      <c r="N56" s="1">
        <v>5</v>
      </c>
    </row>
    <row r="57" spans="1:14" ht="12.75">
      <c r="A57" s="1">
        <v>49</v>
      </c>
      <c r="B57" t="s">
        <v>79</v>
      </c>
      <c r="C57" t="s">
        <v>97</v>
      </c>
      <c r="D57" s="1" t="s">
        <v>117</v>
      </c>
      <c r="E57" s="1">
        <v>5</v>
      </c>
      <c r="F57" s="1">
        <v>22</v>
      </c>
      <c r="G57" s="1" t="str">
        <f>"-"</f>
        <v>-</v>
      </c>
      <c r="H57" s="1">
        <v>124</v>
      </c>
      <c r="I57" s="1" t="str">
        <f t="shared" si="4"/>
        <v>-</v>
      </c>
      <c r="J57" s="1" t="str">
        <f t="shared" si="0"/>
        <v>-</v>
      </c>
      <c r="K57" s="1" t="str">
        <f>" 2-24"</f>
        <v> 2-24</v>
      </c>
      <c r="L57" s="2">
        <v>5.64</v>
      </c>
      <c r="M57" s="2">
        <v>24.8</v>
      </c>
      <c r="N57" s="1">
        <v>5</v>
      </c>
    </row>
    <row r="58" spans="1:14" ht="12.75">
      <c r="A58" s="1">
        <v>50</v>
      </c>
      <c r="B58" t="s">
        <v>15</v>
      </c>
      <c r="C58" t="s">
        <v>98</v>
      </c>
      <c r="D58" s="1" t="s">
        <v>117</v>
      </c>
      <c r="E58" s="1">
        <v>3</v>
      </c>
      <c r="F58" s="1">
        <v>13</v>
      </c>
      <c r="G58" s="1">
        <v>3</v>
      </c>
      <c r="H58" s="1">
        <v>81</v>
      </c>
      <c r="I58" s="1" t="str">
        <f t="shared" si="4"/>
        <v>-</v>
      </c>
      <c r="J58" s="1" t="str">
        <f t="shared" si="0"/>
        <v>-</v>
      </c>
      <c r="K58" s="1" t="str">
        <f>" 4-13"</f>
        <v> 4-13</v>
      </c>
      <c r="L58" s="2">
        <v>6.23</v>
      </c>
      <c r="M58" s="2">
        <v>16.2</v>
      </c>
      <c r="N58" s="1">
        <v>5</v>
      </c>
    </row>
  </sheetData>
  <sheetProtection/>
  <mergeCells count="3">
    <mergeCell ref="A2:N2"/>
    <mergeCell ref="A4:N4"/>
    <mergeCell ref="A6:N6"/>
  </mergeCells>
  <printOptions horizontalCentered="1"/>
  <pageMargins left="0" right="0" top="0.5905511811023623" bottom="0.5905511811023623" header="0" footer="0"/>
  <pageSetup fitToHeight="1" fitToWidth="1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8" width="9.7109375" style="1" customWidth="1"/>
    <col min="9" max="9" width="9.7109375" style="2" customWidth="1"/>
  </cols>
  <sheetData>
    <row r="2" spans="1:9" ht="19.5">
      <c r="A2" s="8" t="s">
        <v>120</v>
      </c>
      <c r="B2" s="8"/>
      <c r="C2" s="8"/>
      <c r="D2" s="8"/>
      <c r="E2" s="8"/>
      <c r="F2" s="8"/>
      <c r="G2" s="8"/>
      <c r="H2" s="8"/>
      <c r="I2" s="8"/>
    </row>
    <row r="4" spans="1:9" ht="15.75">
      <c r="A4" s="9" t="s">
        <v>34</v>
      </c>
      <c r="B4" s="9"/>
      <c r="C4" s="9"/>
      <c r="D4" s="9"/>
      <c r="E4" s="9"/>
      <c r="F4" s="9"/>
      <c r="G4" s="9"/>
      <c r="H4" s="9"/>
      <c r="I4" s="9"/>
    </row>
    <row r="5" spans="1:9" ht="15.75">
      <c r="A5" s="9" t="s">
        <v>96</v>
      </c>
      <c r="B5" s="9"/>
      <c r="C5" s="9"/>
      <c r="D5" s="9"/>
      <c r="E5" s="9"/>
      <c r="F5" s="9"/>
      <c r="G5" s="9"/>
      <c r="H5" s="9"/>
      <c r="I5" s="9"/>
    </row>
    <row r="7" spans="1:9" ht="15">
      <c r="A7" s="10" t="s">
        <v>149</v>
      </c>
      <c r="B7" s="10"/>
      <c r="C7" s="10"/>
      <c r="D7" s="10"/>
      <c r="E7" s="10"/>
      <c r="F7" s="10"/>
      <c r="G7" s="10"/>
      <c r="H7" s="10"/>
      <c r="I7" s="10"/>
    </row>
    <row r="9" spans="1:9" ht="12.75">
      <c r="A9" s="1" t="s">
        <v>1</v>
      </c>
      <c r="B9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47</v>
      </c>
      <c r="H9" s="1" t="s">
        <v>11</v>
      </c>
      <c r="I9" s="2" t="s">
        <v>12</v>
      </c>
    </row>
    <row r="10" spans="1:9" ht="12.75">
      <c r="A10" s="1">
        <v>1</v>
      </c>
      <c r="B10" t="s">
        <v>62</v>
      </c>
      <c r="C10" s="1">
        <v>47</v>
      </c>
      <c r="D10" s="1">
        <v>333</v>
      </c>
      <c r="E10" s="1">
        <v>55</v>
      </c>
      <c r="F10" s="1">
        <v>1287</v>
      </c>
      <c r="G10" s="1">
        <v>73</v>
      </c>
      <c r="H10" s="1" t="str">
        <f>" 5-5"</f>
        <v> 5-5</v>
      </c>
      <c r="I10" s="2">
        <v>3.86</v>
      </c>
    </row>
    <row r="11" spans="1:9" ht="12.75">
      <c r="A11" s="1">
        <v>2</v>
      </c>
      <c r="B11" t="s">
        <v>66</v>
      </c>
      <c r="C11" s="1">
        <v>15</v>
      </c>
      <c r="D11" s="1">
        <v>78.2</v>
      </c>
      <c r="E11" s="1">
        <v>13</v>
      </c>
      <c r="F11" s="1">
        <v>302</v>
      </c>
      <c r="G11" s="1">
        <v>15</v>
      </c>
      <c r="H11" s="1" t="str">
        <f>" 4-6"</f>
        <v> 4-6</v>
      </c>
      <c r="I11" s="2">
        <v>3.86</v>
      </c>
    </row>
    <row r="12" spans="1:9" ht="12.75">
      <c r="A12" s="1">
        <v>3</v>
      </c>
      <c r="B12" t="s">
        <v>68</v>
      </c>
      <c r="C12" s="1">
        <v>59</v>
      </c>
      <c r="D12" s="1">
        <v>200.1</v>
      </c>
      <c r="E12" s="1">
        <v>19</v>
      </c>
      <c r="F12" s="1">
        <v>902</v>
      </c>
      <c r="G12" s="1">
        <v>31</v>
      </c>
      <c r="H12" s="1" t="str">
        <f>" 3-14"</f>
        <v> 3-14</v>
      </c>
      <c r="I12" s="2">
        <v>4.51</v>
      </c>
    </row>
    <row r="13" spans="1:9" ht="12.75">
      <c r="A13" s="1">
        <v>4</v>
      </c>
      <c r="B13" t="s">
        <v>144</v>
      </c>
      <c r="C13" s="1">
        <v>27</v>
      </c>
      <c r="D13" s="1">
        <v>155.3</v>
      </c>
      <c r="E13" s="1">
        <v>18</v>
      </c>
      <c r="F13" s="1">
        <v>705</v>
      </c>
      <c r="G13" s="1">
        <v>38</v>
      </c>
      <c r="H13" s="1" t="str">
        <f>" 5-10"</f>
        <v> 5-10</v>
      </c>
      <c r="I13" s="2">
        <v>4.53</v>
      </c>
    </row>
    <row r="14" spans="1:9" ht="12.75">
      <c r="A14" s="1">
        <v>5</v>
      </c>
      <c r="B14" t="s">
        <v>72</v>
      </c>
      <c r="C14" s="1">
        <v>25</v>
      </c>
      <c r="D14" s="1">
        <v>58.3</v>
      </c>
      <c r="E14" s="1">
        <v>6</v>
      </c>
      <c r="F14" s="1">
        <v>269</v>
      </c>
      <c r="G14" s="1">
        <v>15</v>
      </c>
      <c r="H14" s="1" t="str">
        <f>" 3-3"</f>
        <v> 3-3</v>
      </c>
      <c r="I14" s="2">
        <v>4.6</v>
      </c>
    </row>
    <row r="15" spans="1:9" ht="12.75">
      <c r="A15" s="1">
        <v>6</v>
      </c>
      <c r="B15" t="s">
        <v>36</v>
      </c>
      <c r="C15" s="1">
        <v>30</v>
      </c>
      <c r="D15" s="1">
        <v>179.4</v>
      </c>
      <c r="E15" s="1">
        <v>23</v>
      </c>
      <c r="F15" s="1">
        <v>855</v>
      </c>
      <c r="G15" s="1">
        <v>39</v>
      </c>
      <c r="H15" s="1" t="str">
        <f>" 3-23"</f>
        <v> 3-23</v>
      </c>
      <c r="I15" s="2">
        <v>4.76</v>
      </c>
    </row>
    <row r="16" spans="1:9" ht="12.75">
      <c r="A16" s="1">
        <v>7</v>
      </c>
      <c r="B16" t="s">
        <v>40</v>
      </c>
      <c r="C16" s="1">
        <v>21</v>
      </c>
      <c r="D16" s="1">
        <v>68</v>
      </c>
      <c r="E16" s="1">
        <v>5</v>
      </c>
      <c r="F16" s="1">
        <v>330</v>
      </c>
      <c r="G16" s="1">
        <v>17</v>
      </c>
      <c r="H16" s="1" t="str">
        <f>" 3-35"</f>
        <v> 3-35</v>
      </c>
      <c r="I16" s="2">
        <v>4.85</v>
      </c>
    </row>
    <row r="17" spans="1:9" ht="12.75">
      <c r="A17" s="1">
        <v>8</v>
      </c>
      <c r="B17" t="s">
        <v>140</v>
      </c>
      <c r="C17" s="1">
        <v>24</v>
      </c>
      <c r="D17" s="1">
        <v>124</v>
      </c>
      <c r="E17" s="1">
        <v>9</v>
      </c>
      <c r="F17" s="1">
        <v>610</v>
      </c>
      <c r="G17" s="1">
        <v>18</v>
      </c>
      <c r="H17" s="1" t="str">
        <f>" 3-34"</f>
        <v> 3-34</v>
      </c>
      <c r="I17" s="2">
        <v>4.92</v>
      </c>
    </row>
    <row r="18" spans="1:9" ht="12.75">
      <c r="A18" s="1">
        <v>9</v>
      </c>
      <c r="B18" t="s">
        <v>123</v>
      </c>
      <c r="C18" s="1">
        <v>19</v>
      </c>
      <c r="D18" s="1">
        <v>94</v>
      </c>
      <c r="E18" s="1">
        <v>9</v>
      </c>
      <c r="F18" s="1">
        <v>468</v>
      </c>
      <c r="G18" s="1">
        <v>20</v>
      </c>
      <c r="H18" s="1" t="str">
        <f>" 4-31"</f>
        <v> 4-31</v>
      </c>
      <c r="I18" s="2">
        <v>4.98</v>
      </c>
    </row>
    <row r="19" spans="1:9" ht="12.75">
      <c r="A19" s="1">
        <v>10</v>
      </c>
      <c r="B19" t="s">
        <v>65</v>
      </c>
      <c r="C19" s="1">
        <v>47</v>
      </c>
      <c r="D19" s="1">
        <v>216</v>
      </c>
      <c r="E19" s="1">
        <v>17</v>
      </c>
      <c r="F19" s="1">
        <v>1085</v>
      </c>
      <c r="G19" s="1">
        <v>42</v>
      </c>
      <c r="H19" s="1" t="str">
        <f>" 4-7"</f>
        <v> 4-7</v>
      </c>
      <c r="I19" s="2">
        <v>5.02</v>
      </c>
    </row>
    <row r="20" spans="1:9" ht="12.75">
      <c r="A20" s="1">
        <v>11</v>
      </c>
      <c r="B20" t="s">
        <v>64</v>
      </c>
      <c r="C20" s="1">
        <v>37</v>
      </c>
      <c r="D20" s="1">
        <v>101.2</v>
      </c>
      <c r="E20" s="1">
        <v>6</v>
      </c>
      <c r="F20" s="1">
        <v>535</v>
      </c>
      <c r="G20" s="1">
        <v>25</v>
      </c>
      <c r="H20" s="1" t="str">
        <f>" 2-0"</f>
        <v> 2-0</v>
      </c>
      <c r="I20" s="2">
        <v>5.28</v>
      </c>
    </row>
    <row r="21" spans="1:9" ht="12.75">
      <c r="A21" s="1">
        <v>12</v>
      </c>
      <c r="B21" t="s">
        <v>70</v>
      </c>
      <c r="C21" s="1">
        <v>26</v>
      </c>
      <c r="D21" s="1">
        <v>103.3</v>
      </c>
      <c r="E21" s="1">
        <v>2</v>
      </c>
      <c r="F21" s="1">
        <v>570</v>
      </c>
      <c r="G21" s="1">
        <v>28</v>
      </c>
      <c r="H21" s="1" t="str">
        <f>" 4-25"</f>
        <v> 4-25</v>
      </c>
      <c r="I21" s="2">
        <v>5.51</v>
      </c>
    </row>
    <row r="22" spans="1:9" ht="12.75">
      <c r="A22" s="1">
        <v>13</v>
      </c>
      <c r="B22" t="s">
        <v>63</v>
      </c>
      <c r="C22" s="1">
        <v>50</v>
      </c>
      <c r="D22" s="1">
        <v>135.4</v>
      </c>
      <c r="E22" s="1">
        <v>3</v>
      </c>
      <c r="F22" s="1">
        <v>766</v>
      </c>
      <c r="G22" s="1">
        <v>45</v>
      </c>
      <c r="H22" s="1" t="str">
        <f>" 5-37"</f>
        <v> 5-37</v>
      </c>
      <c r="I22" s="2">
        <v>5.65</v>
      </c>
    </row>
  </sheetData>
  <sheetProtection/>
  <mergeCells count="4">
    <mergeCell ref="A2:I2"/>
    <mergeCell ref="A4:I4"/>
    <mergeCell ref="A5:I5"/>
    <mergeCell ref="A7:I7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9" width="10.7109375" style="1" customWidth="1"/>
  </cols>
  <sheetData>
    <row r="2" spans="1:9" ht="19.5">
      <c r="A2" s="8" t="s">
        <v>121</v>
      </c>
      <c r="B2" s="8"/>
      <c r="C2" s="8"/>
      <c r="D2" s="8"/>
      <c r="E2" s="8"/>
      <c r="F2" s="8"/>
      <c r="G2" s="8"/>
      <c r="H2" s="8"/>
      <c r="I2" s="8"/>
    </row>
    <row r="4" spans="1:9" ht="15.75">
      <c r="A4" s="9" t="s">
        <v>34</v>
      </c>
      <c r="B4" s="9"/>
      <c r="C4" s="9"/>
      <c r="D4" s="9"/>
      <c r="E4" s="9"/>
      <c r="F4" s="9"/>
      <c r="G4" s="9"/>
      <c r="H4" s="9"/>
      <c r="I4" s="9"/>
    </row>
    <row r="5" spans="1:9" ht="15.75">
      <c r="A5" s="9" t="s">
        <v>96</v>
      </c>
      <c r="B5" s="9"/>
      <c r="C5" s="9"/>
      <c r="D5" s="9"/>
      <c r="E5" s="9"/>
      <c r="F5" s="9"/>
      <c r="G5" s="9"/>
      <c r="H5" s="9"/>
      <c r="I5" s="9"/>
    </row>
    <row r="7" spans="1:9" ht="15">
      <c r="A7" s="10" t="s">
        <v>149</v>
      </c>
      <c r="B7" s="10"/>
      <c r="C7" s="10"/>
      <c r="D7" s="10"/>
      <c r="E7" s="10"/>
      <c r="F7" s="10"/>
      <c r="G7" s="10"/>
      <c r="H7" s="10"/>
      <c r="I7" s="10"/>
    </row>
    <row r="9" spans="1:9" ht="12.75">
      <c r="A9" s="1" t="s">
        <v>1</v>
      </c>
      <c r="B9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47</v>
      </c>
      <c r="H9" s="1" t="s">
        <v>11</v>
      </c>
      <c r="I9" s="1" t="s">
        <v>48</v>
      </c>
    </row>
    <row r="10" spans="1:9" ht="12.75">
      <c r="A10" s="1">
        <v>1</v>
      </c>
      <c r="B10" t="s">
        <v>63</v>
      </c>
      <c r="C10" s="1">
        <v>50</v>
      </c>
      <c r="D10" s="1">
        <v>135.4</v>
      </c>
      <c r="E10" s="1">
        <v>3</v>
      </c>
      <c r="F10" s="1">
        <v>766</v>
      </c>
      <c r="G10" s="1">
        <v>45</v>
      </c>
      <c r="H10" s="1" t="str">
        <f>" 5-37"</f>
        <v> 5-37</v>
      </c>
      <c r="I10" s="2">
        <v>18.09</v>
      </c>
    </row>
    <row r="11" spans="1:9" ht="12.75">
      <c r="A11" s="1">
        <v>2</v>
      </c>
      <c r="B11" t="s">
        <v>70</v>
      </c>
      <c r="C11" s="1">
        <v>26</v>
      </c>
      <c r="D11" s="1">
        <v>103.3</v>
      </c>
      <c r="E11" s="1">
        <v>2</v>
      </c>
      <c r="F11" s="1">
        <v>570</v>
      </c>
      <c r="G11" s="1">
        <v>28</v>
      </c>
      <c r="H11" s="1" t="str">
        <f>" 4-25"</f>
        <v> 4-25</v>
      </c>
      <c r="I11" s="2">
        <v>22.18</v>
      </c>
    </row>
    <row r="12" spans="1:9" ht="12.75">
      <c r="A12" s="1">
        <v>3</v>
      </c>
      <c r="B12" t="s">
        <v>72</v>
      </c>
      <c r="C12" s="1">
        <v>25</v>
      </c>
      <c r="D12" s="1">
        <v>58.3</v>
      </c>
      <c r="E12" s="1">
        <v>6</v>
      </c>
      <c r="F12" s="1">
        <v>269</v>
      </c>
      <c r="G12" s="1">
        <v>15</v>
      </c>
      <c r="H12" s="1" t="str">
        <f>" 3-3"</f>
        <v> 3-3</v>
      </c>
      <c r="I12" s="2">
        <v>23.4</v>
      </c>
    </row>
    <row r="13" spans="1:9" ht="12.75">
      <c r="A13" s="1">
        <v>4</v>
      </c>
      <c r="B13" t="s">
        <v>40</v>
      </c>
      <c r="C13" s="1">
        <v>21</v>
      </c>
      <c r="D13" s="1">
        <v>68</v>
      </c>
      <c r="E13" s="1">
        <v>5</v>
      </c>
      <c r="F13" s="1">
        <v>330</v>
      </c>
      <c r="G13" s="1">
        <v>17</v>
      </c>
      <c r="H13" s="1" t="str">
        <f>" 3-35"</f>
        <v> 3-35</v>
      </c>
      <c r="I13" s="2">
        <v>24</v>
      </c>
    </row>
    <row r="14" spans="1:9" ht="12.75">
      <c r="A14" s="1">
        <v>5</v>
      </c>
      <c r="B14" t="s">
        <v>64</v>
      </c>
      <c r="C14" s="1">
        <v>37</v>
      </c>
      <c r="D14" s="1">
        <v>101.2</v>
      </c>
      <c r="E14" s="1">
        <v>6</v>
      </c>
      <c r="F14" s="1">
        <v>535</v>
      </c>
      <c r="G14" s="1">
        <v>25</v>
      </c>
      <c r="H14" s="1" t="str">
        <f>" 2-0"</f>
        <v> 2-0</v>
      </c>
      <c r="I14" s="2">
        <v>24.32</v>
      </c>
    </row>
    <row r="15" spans="1:9" ht="12.75">
      <c r="A15" s="1">
        <v>6</v>
      </c>
      <c r="B15" t="s">
        <v>144</v>
      </c>
      <c r="C15" s="1">
        <v>27</v>
      </c>
      <c r="D15" s="1">
        <v>155.3</v>
      </c>
      <c r="E15" s="1">
        <v>18</v>
      </c>
      <c r="F15" s="1">
        <v>705</v>
      </c>
      <c r="G15" s="1">
        <v>38</v>
      </c>
      <c r="H15" s="1" t="str">
        <f>" 5-10"</f>
        <v> 5-10</v>
      </c>
      <c r="I15" s="2">
        <v>24.55</v>
      </c>
    </row>
    <row r="16" spans="1:9" ht="12.75">
      <c r="A16" s="1">
        <v>7</v>
      </c>
      <c r="B16" t="s">
        <v>62</v>
      </c>
      <c r="C16" s="1">
        <v>47</v>
      </c>
      <c r="D16" s="1">
        <v>333</v>
      </c>
      <c r="E16" s="1">
        <v>55</v>
      </c>
      <c r="F16" s="1">
        <v>1287</v>
      </c>
      <c r="G16" s="1">
        <v>73</v>
      </c>
      <c r="H16" s="1" t="str">
        <f>" 5-5"</f>
        <v> 5-5</v>
      </c>
      <c r="I16" s="2">
        <v>27.37</v>
      </c>
    </row>
    <row r="17" spans="1:9" ht="12.75">
      <c r="A17" s="1">
        <v>8</v>
      </c>
      <c r="B17" t="s">
        <v>36</v>
      </c>
      <c r="C17" s="1">
        <v>30</v>
      </c>
      <c r="D17" s="1">
        <v>179.4</v>
      </c>
      <c r="E17" s="1">
        <v>23</v>
      </c>
      <c r="F17" s="1">
        <v>855</v>
      </c>
      <c r="G17" s="1">
        <v>39</v>
      </c>
      <c r="H17" s="1" t="str">
        <f>" 3-23"</f>
        <v> 3-23</v>
      </c>
      <c r="I17" s="2">
        <v>27.64</v>
      </c>
    </row>
    <row r="18" spans="1:9" ht="12.75">
      <c r="A18" s="1">
        <v>9</v>
      </c>
      <c r="B18" t="s">
        <v>123</v>
      </c>
      <c r="C18" s="1">
        <v>19</v>
      </c>
      <c r="D18" s="1">
        <v>94</v>
      </c>
      <c r="E18" s="1">
        <v>9</v>
      </c>
      <c r="F18" s="1">
        <v>468</v>
      </c>
      <c r="G18" s="1">
        <v>20</v>
      </c>
      <c r="H18" s="1" t="str">
        <f>" 4-31"</f>
        <v> 4-31</v>
      </c>
      <c r="I18" s="2">
        <v>28.2</v>
      </c>
    </row>
    <row r="19" spans="1:9" ht="12.75">
      <c r="A19" s="1">
        <v>10</v>
      </c>
      <c r="B19" t="s">
        <v>65</v>
      </c>
      <c r="C19" s="1">
        <v>47</v>
      </c>
      <c r="D19" s="1">
        <v>216</v>
      </c>
      <c r="E19" s="1">
        <v>17</v>
      </c>
      <c r="F19" s="1">
        <v>1085</v>
      </c>
      <c r="G19" s="1">
        <v>42</v>
      </c>
      <c r="H19" s="1" t="str">
        <f>" 4-7"</f>
        <v> 4-7</v>
      </c>
      <c r="I19" s="2">
        <v>30.86</v>
      </c>
    </row>
    <row r="20" spans="1:9" ht="12.75">
      <c r="A20" s="1">
        <v>11</v>
      </c>
      <c r="B20" t="s">
        <v>66</v>
      </c>
      <c r="C20" s="1">
        <v>15</v>
      </c>
      <c r="D20" s="1">
        <v>78.2</v>
      </c>
      <c r="E20" s="1">
        <v>13</v>
      </c>
      <c r="F20" s="1">
        <v>302</v>
      </c>
      <c r="G20" s="1">
        <v>15</v>
      </c>
      <c r="H20" s="1" t="str">
        <f>" 4-6"</f>
        <v> 4-6</v>
      </c>
      <c r="I20" s="2">
        <v>31.33</v>
      </c>
    </row>
    <row r="21" spans="1:9" ht="12.75">
      <c r="A21" s="1">
        <v>12</v>
      </c>
      <c r="B21" t="s">
        <v>68</v>
      </c>
      <c r="C21" s="1">
        <v>59</v>
      </c>
      <c r="D21" s="1">
        <v>200.1</v>
      </c>
      <c r="E21" s="1">
        <v>19</v>
      </c>
      <c r="F21" s="1">
        <v>902</v>
      </c>
      <c r="G21" s="1">
        <v>31</v>
      </c>
      <c r="H21" s="1" t="str">
        <f>" 3-14"</f>
        <v> 3-14</v>
      </c>
      <c r="I21" s="2">
        <v>38.74</v>
      </c>
    </row>
    <row r="22" spans="1:9" ht="12.75">
      <c r="A22" s="1">
        <v>13</v>
      </c>
      <c r="B22" t="s">
        <v>140</v>
      </c>
      <c r="C22" s="1">
        <v>24</v>
      </c>
      <c r="D22" s="1">
        <v>124</v>
      </c>
      <c r="E22" s="1">
        <v>9</v>
      </c>
      <c r="F22" s="1">
        <v>610</v>
      </c>
      <c r="G22" s="1">
        <v>18</v>
      </c>
      <c r="H22" s="1" t="str">
        <f>" 3-34"</f>
        <v> 3-34</v>
      </c>
      <c r="I22" s="2">
        <v>41.33</v>
      </c>
    </row>
    <row r="23" ht="12.75">
      <c r="I23" s="2"/>
    </row>
    <row r="24" ht="12.75">
      <c r="I24" s="2"/>
    </row>
    <row r="25" ht="12.75">
      <c r="I25" s="2"/>
    </row>
    <row r="26" ht="12.75">
      <c r="I26" s="2"/>
    </row>
    <row r="27" ht="12.75">
      <c r="I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</sheetData>
  <sheetProtection/>
  <mergeCells count="4">
    <mergeCell ref="A2:I2"/>
    <mergeCell ref="A4:I4"/>
    <mergeCell ref="A5:I5"/>
    <mergeCell ref="A7:I7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4" width="11.7109375" style="1" customWidth="1"/>
    <col min="5" max="5" width="11.7109375" style="2" customWidth="1"/>
    <col min="6" max="6" width="11.7109375" style="1" customWidth="1"/>
  </cols>
  <sheetData>
    <row r="2" spans="1:6" ht="19.5">
      <c r="A2" s="8" t="s">
        <v>51</v>
      </c>
      <c r="B2" s="8"/>
      <c r="C2" s="8"/>
      <c r="D2" s="8"/>
      <c r="E2" s="8"/>
      <c r="F2" s="8"/>
    </row>
    <row r="4" spans="1:6" ht="18">
      <c r="A4" s="12" t="s">
        <v>49</v>
      </c>
      <c r="B4" s="12"/>
      <c r="C4" s="12"/>
      <c r="D4" s="12"/>
      <c r="E4" s="12"/>
      <c r="F4" s="12"/>
    </row>
    <row r="6" spans="1:6" ht="18">
      <c r="A6" s="12" t="s">
        <v>50</v>
      </c>
      <c r="B6" s="12"/>
      <c r="C6" s="12"/>
      <c r="D6" s="12"/>
      <c r="E6" s="12"/>
      <c r="F6" s="12"/>
    </row>
    <row r="7" spans="1:6" ht="18">
      <c r="A7" s="12" t="s">
        <v>96</v>
      </c>
      <c r="B7" s="12"/>
      <c r="C7" s="12"/>
      <c r="D7" s="12"/>
      <c r="E7" s="12"/>
      <c r="F7" s="12"/>
    </row>
    <row r="9" spans="1:6" ht="15">
      <c r="A9" s="10" t="s">
        <v>149</v>
      </c>
      <c r="B9" s="10"/>
      <c r="C9" s="10"/>
      <c r="D9" s="10"/>
      <c r="E9" s="10"/>
      <c r="F9" s="10"/>
    </row>
    <row r="11" spans="1:6" ht="12.75">
      <c r="A11" s="1" t="s">
        <v>1</v>
      </c>
      <c r="B11" t="s">
        <v>2</v>
      </c>
      <c r="C11" s="1" t="s">
        <v>3</v>
      </c>
      <c r="D11" s="1" t="s">
        <v>4</v>
      </c>
      <c r="E11" s="2" t="s">
        <v>13</v>
      </c>
      <c r="F11" s="1" t="s">
        <v>52</v>
      </c>
    </row>
    <row r="12" spans="1:6" ht="12.75">
      <c r="A12" s="1">
        <v>1</v>
      </c>
      <c r="B12" t="s">
        <v>62</v>
      </c>
      <c r="C12" s="1">
        <v>47</v>
      </c>
      <c r="D12" s="1">
        <v>333</v>
      </c>
      <c r="E12" s="2">
        <v>17.63</v>
      </c>
      <c r="F12" s="1">
        <v>2</v>
      </c>
    </row>
    <row r="13" spans="1:6" ht="12.75">
      <c r="A13" s="1">
        <v>2</v>
      </c>
      <c r="B13" t="s">
        <v>144</v>
      </c>
      <c r="C13" s="1">
        <v>27</v>
      </c>
      <c r="D13" s="1">
        <v>155</v>
      </c>
      <c r="E13" s="2">
        <v>18.55</v>
      </c>
      <c r="F13" s="1">
        <v>1</v>
      </c>
    </row>
    <row r="14" spans="1:6" ht="12.75">
      <c r="A14" s="1">
        <v>3</v>
      </c>
      <c r="B14" t="s">
        <v>146</v>
      </c>
      <c r="C14" s="1">
        <v>6</v>
      </c>
      <c r="D14" s="1">
        <v>33</v>
      </c>
      <c r="E14" s="2">
        <v>14</v>
      </c>
      <c r="F14" s="1">
        <v>1</v>
      </c>
    </row>
    <row r="15" spans="1:6" ht="12.75">
      <c r="A15" s="1">
        <v>4</v>
      </c>
      <c r="B15" t="s">
        <v>63</v>
      </c>
      <c r="C15" s="1">
        <v>50</v>
      </c>
      <c r="D15" s="1">
        <v>135</v>
      </c>
      <c r="E15" s="2">
        <v>17.02</v>
      </c>
      <c r="F15" s="1">
        <v>1</v>
      </c>
    </row>
  </sheetData>
  <sheetProtection/>
  <mergeCells count="5">
    <mergeCell ref="A9:F9"/>
    <mergeCell ref="A2:F2"/>
    <mergeCell ref="A4:F4"/>
    <mergeCell ref="A6:F6"/>
    <mergeCell ref="A7:F7"/>
  </mergeCells>
  <printOptions horizontalCentered="1"/>
  <pageMargins left="0.7480314960629921" right="0.7480314960629921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5" width="12.7109375" style="1" customWidth="1"/>
  </cols>
  <sheetData>
    <row r="2" spans="1:5" ht="19.5">
      <c r="A2" s="8" t="s">
        <v>53</v>
      </c>
      <c r="B2" s="8"/>
      <c r="C2" s="8"/>
      <c r="D2" s="8"/>
      <c r="E2" s="8"/>
    </row>
    <row r="3" spans="1:5" ht="19.5">
      <c r="A3" s="8" t="s">
        <v>122</v>
      </c>
      <c r="B3" s="8"/>
      <c r="C3" s="8"/>
      <c r="D3" s="8"/>
      <c r="E3" s="8"/>
    </row>
    <row r="5" spans="1:5" ht="18">
      <c r="A5" s="12" t="s">
        <v>49</v>
      </c>
      <c r="B5" s="12"/>
      <c r="C5" s="12"/>
      <c r="D5" s="12"/>
      <c r="E5" s="12"/>
    </row>
    <row r="7" spans="1:5" ht="15.75">
      <c r="A7" s="9" t="s">
        <v>50</v>
      </c>
      <c r="B7" s="9"/>
      <c r="C7" s="9"/>
      <c r="D7" s="9"/>
      <c r="E7" s="9"/>
    </row>
    <row r="8" spans="1:5" ht="15.75">
      <c r="A8" s="9" t="s">
        <v>96</v>
      </c>
      <c r="B8" s="9"/>
      <c r="C8" s="9"/>
      <c r="D8" s="9"/>
      <c r="E8" s="9"/>
    </row>
    <row r="10" spans="1:5" ht="15">
      <c r="A10" s="10" t="s">
        <v>149</v>
      </c>
      <c r="B10" s="10"/>
      <c r="C10" s="10"/>
      <c r="D10" s="10"/>
      <c r="E10" s="10"/>
    </row>
    <row r="12" spans="1:5" ht="12.75">
      <c r="A12" s="1" t="s">
        <v>1</v>
      </c>
      <c r="B12" t="s">
        <v>2</v>
      </c>
      <c r="C12" s="1" t="s">
        <v>3</v>
      </c>
      <c r="D12" s="1" t="s">
        <v>14</v>
      </c>
      <c r="E12" s="1" t="s">
        <v>6</v>
      </c>
    </row>
    <row r="13" spans="1:5" ht="12.75">
      <c r="A13" s="1">
        <v>1</v>
      </c>
      <c r="B13" t="s">
        <v>62</v>
      </c>
      <c r="C13" s="1">
        <v>47</v>
      </c>
      <c r="D13" s="1">
        <v>73</v>
      </c>
      <c r="E13" s="1">
        <v>642</v>
      </c>
    </row>
    <row r="14" spans="1:5" ht="12.75">
      <c r="A14" s="1">
        <v>2</v>
      </c>
      <c r="B14" t="s">
        <v>63</v>
      </c>
      <c r="C14" s="1">
        <v>50</v>
      </c>
      <c r="D14" s="1">
        <v>45</v>
      </c>
      <c r="E14" s="1">
        <v>604</v>
      </c>
    </row>
    <row r="15" spans="1:5" ht="12.75">
      <c r="A15" s="1">
        <v>3</v>
      </c>
      <c r="B15" t="s">
        <v>36</v>
      </c>
      <c r="C15" s="1">
        <v>30</v>
      </c>
      <c r="D15" s="1">
        <v>39</v>
      </c>
      <c r="E15" s="1">
        <v>512</v>
      </c>
    </row>
    <row r="16" spans="1:5" ht="12.75">
      <c r="A16" s="1">
        <v>4</v>
      </c>
      <c r="B16" t="s">
        <v>64</v>
      </c>
      <c r="C16" s="1">
        <v>37</v>
      </c>
      <c r="D16" s="1">
        <v>25</v>
      </c>
      <c r="E16" s="1">
        <v>701</v>
      </c>
    </row>
    <row r="17" spans="1:5" ht="12.75">
      <c r="A17" s="1">
        <v>5</v>
      </c>
      <c r="B17" t="s">
        <v>68</v>
      </c>
      <c r="C17" s="1">
        <v>59</v>
      </c>
      <c r="D17" s="1">
        <v>31</v>
      </c>
      <c r="E17" s="1">
        <v>376</v>
      </c>
    </row>
    <row r="18" spans="1:5" ht="12.75">
      <c r="A18" s="1">
        <v>6</v>
      </c>
      <c r="B18" t="s">
        <v>65</v>
      </c>
      <c r="C18" s="1">
        <v>47</v>
      </c>
      <c r="D18" s="1">
        <v>42</v>
      </c>
      <c r="E18" s="1">
        <v>236</v>
      </c>
    </row>
    <row r="19" spans="1:5" ht="12.75">
      <c r="A19" s="1">
        <v>7</v>
      </c>
      <c r="B19" t="s">
        <v>123</v>
      </c>
      <c r="C19" s="1">
        <v>19</v>
      </c>
      <c r="D19" s="1">
        <v>20</v>
      </c>
      <c r="E19" s="1">
        <v>458</v>
      </c>
    </row>
    <row r="20" spans="1:5" ht="12.75">
      <c r="A20" s="1">
        <v>8</v>
      </c>
      <c r="B20" t="s">
        <v>140</v>
      </c>
      <c r="C20" s="1">
        <v>24</v>
      </c>
      <c r="D20" s="1">
        <v>18</v>
      </c>
      <c r="E20" s="1">
        <v>370</v>
      </c>
    </row>
    <row r="21" spans="1:5" ht="12.75">
      <c r="A21" s="1">
        <v>9</v>
      </c>
      <c r="B21" t="s">
        <v>40</v>
      </c>
      <c r="C21" s="1">
        <v>21</v>
      </c>
      <c r="D21" s="1">
        <v>17</v>
      </c>
      <c r="E21" s="1">
        <v>310</v>
      </c>
    </row>
    <row r="22" spans="1:5" ht="12.75">
      <c r="A22" s="1">
        <v>10</v>
      </c>
      <c r="B22" t="s">
        <v>72</v>
      </c>
      <c r="C22" s="1">
        <v>25</v>
      </c>
      <c r="D22" s="1">
        <v>15</v>
      </c>
      <c r="E22" s="1">
        <v>335</v>
      </c>
    </row>
    <row r="23" spans="1:5" ht="12.75">
      <c r="A23" s="1">
        <v>11</v>
      </c>
      <c r="B23" t="s">
        <v>66</v>
      </c>
      <c r="C23" s="1">
        <v>15</v>
      </c>
      <c r="D23" s="1">
        <v>15</v>
      </c>
      <c r="E23" s="1">
        <v>248</v>
      </c>
    </row>
    <row r="24" spans="1:5" ht="12.75">
      <c r="A24" s="1">
        <v>12</v>
      </c>
      <c r="B24" t="s">
        <v>15</v>
      </c>
      <c r="C24" s="1">
        <v>8</v>
      </c>
      <c r="D24" s="1">
        <v>12</v>
      </c>
      <c r="E24" s="1">
        <v>304</v>
      </c>
    </row>
    <row r="25" spans="1:5" ht="12.75">
      <c r="A25" s="1">
        <v>13</v>
      </c>
      <c r="B25" t="s">
        <v>67</v>
      </c>
      <c r="C25" s="1">
        <v>13</v>
      </c>
      <c r="D25" s="1">
        <v>14</v>
      </c>
      <c r="E25" s="1">
        <v>211</v>
      </c>
    </row>
  </sheetData>
  <sheetProtection/>
  <mergeCells count="6">
    <mergeCell ref="A8:E8"/>
    <mergeCell ref="A10:E10"/>
    <mergeCell ref="A2:E2"/>
    <mergeCell ref="A3:E3"/>
    <mergeCell ref="A5:E5"/>
    <mergeCell ref="A7:E7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2011-10-14T13:41:38Z</cp:lastPrinted>
  <dcterms:created xsi:type="dcterms:W3CDTF">2009-06-08T12:09:14Z</dcterms:created>
  <dcterms:modified xsi:type="dcterms:W3CDTF">2011-10-14T13:53:16Z</dcterms:modified>
  <cp:category/>
  <cp:version/>
  <cp:contentType/>
  <cp:contentStatus/>
</cp:coreProperties>
</file>